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X:\Compatilhada\03 - Saúde\REFORMA\Instalação de Ar condicionado em Unidades de Saúde 2022\Licitação 22-11-22\Orçamento\"/>
    </mc:Choice>
  </mc:AlternateContent>
  <xr:revisionPtr revIDLastSave="0" documentId="13_ncr:1_{F50A1082-21E7-4895-8FF5-1A0D3EFFC8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" sheetId="1" r:id="rId1"/>
    <sheet name="RESUMO" sheetId="2" r:id="rId2"/>
    <sheet name="Cronograma Mensal" sheetId="6" r:id="rId3"/>
    <sheet name="C.F.F." sheetId="3" state="hidden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__xlfn_IFERROR">NA()</definedName>
    <definedName name="___xlnm_Print_Area_4">#REF!</definedName>
    <definedName name="__xlfn_IFERROR">NA()</definedName>
    <definedName name="__xlnm_Print_Area_2">#REF!</definedName>
    <definedName name="__xlnm_Print_Area_4" localSheetId="2">'Cronograma Mensal'!$A$1:$F$32</definedName>
    <definedName name="__xlnm_Print_Titles_2">#REF!</definedName>
    <definedName name="abs">#REF!</definedName>
    <definedName name="_xlnm.Print_Area" localSheetId="3">'C.F.F.'!$A$1:$X$46</definedName>
    <definedName name="_xlnm.Print_Area" localSheetId="2">'Cronograma Mensal'!$A$1:$H$39</definedName>
    <definedName name="_xlnm.Print_Area" localSheetId="0">ORÇAMENTO!$A$1:$I$191</definedName>
    <definedName name="_xlnm.Print_Area" localSheetId="1">RESUMO!$A$1:$E$35</definedName>
    <definedName name="CalculadoCPFin">SUMIF(#REF!,"Calculado",#REF!)</definedName>
    <definedName name="CalculadoCPFisica">SUMIF(#REF!,"Calculado",#REF!)</definedName>
    <definedName name="CalculadoInv">CalculadoRep+CalculadoCPFin+CalculadoCPFisica</definedName>
    <definedName name="CalculadoRep">SUMIF(#REF!,"Calculado",#REF!)</definedName>
    <definedName name="creaPLE">[1]DADOS!$C$20</definedName>
    <definedName name="Eventos">OFFSET([1]DADOS!$A$33,1,0):OFFSET([1]DADOS!$C$39,-1,0)</definedName>
    <definedName name="hoje">TODAY()</definedName>
    <definedName name="huhu" localSheetId="2">#REF!</definedName>
    <definedName name="I.CTEF">[2]QCI!$AH$14:$AH$15</definedName>
    <definedName name="I.Lotes">OFFSET([2]QCI!$AH$15,IF([2]DADOS!$J$22="OGU não-PAC",1,0),0):OFFSET([2]QCI!$AH$26,-1,0)</definedName>
    <definedName name="Import.Município">[1]DADOS!$D$10</definedName>
    <definedName name="Import.numEventos">OFFSET([3]PLE!$K$16,1,0):OFFSET([3]PLE!#REF!,-1,0)</definedName>
    <definedName name="Import.PLE">OFFSET([1]PLE!$E$33,1,0):OFFSET([1]PLE!$BB$39,-1,0)</definedName>
    <definedName name="Import.PLQ">OFFSET([3]PLE!$N$16,1,0):OFFSET([3]PLE!#REF!,-1,0)</definedName>
    <definedName name="ItemInvestimento">OFFSET([2]Listas!$B$2,1,0,COUNTA([2]Listas!$B:$B)-1)</definedName>
    <definedName name="LForçamento">OFFSET([3]PLE!#REF!,-1,0)</definedName>
    <definedName name="LIorçamento">OFFSET([3]PLE!$16:$16,1,0)</definedName>
    <definedName name="mediçao">[1]PLE!$AX$28</definedName>
    <definedName name="numFrentes">COUNTIF([1]Eventograma_e_Quantitativos!$N$15:$BK$15,"&lt;&gt;"&amp;"")</definedName>
    <definedName name="PreçoServiçoPorFrente">OFFSET([3]PLE!$BM$16,1,0):OFFSET([3]PLE!#REF!,-1,0)</definedName>
    <definedName name="respPLE">[1]DADOS!$A$20</definedName>
    <definedName name="SHARED_FORMULA_0_19_0_19_0" localSheetId="2">#REF!+1</definedName>
    <definedName name="SHARED_FORMULA_0_19_0_19_0">#REF!+1</definedName>
    <definedName name="SHARED_FORMULA_6_101_6_101_4" localSheetId="2">ROUND(#REF!*#REF!,2)</definedName>
    <definedName name="SHARED_FORMULA_6_101_6_101_4">ROUND(#REF!*#REF!,2)</definedName>
    <definedName name="SHARED_FORMULA_6_123_6_123_4" localSheetId="2">ROUND(#REF!*#REF!,2)</definedName>
    <definedName name="SHARED_FORMULA_6_123_6_123_4">ROUND(#REF!*#REF!,2)</definedName>
    <definedName name="SHARED_FORMULA_6_131_6_131_3" localSheetId="2">#REF!*#REF!</definedName>
    <definedName name="SHARED_FORMULA_6_131_6_131_3">#REF!*#REF!</definedName>
    <definedName name="SHARED_FORMULA_6_15_6_15_4" localSheetId="2">ROUND(#REF!*#REF!,2)</definedName>
    <definedName name="SHARED_FORMULA_6_15_6_15_4">ROUND(#REF!*#REF!,2)</definedName>
    <definedName name="SHARED_FORMULA_6_155_6_155_3" localSheetId="2">#REF!*#REF!</definedName>
    <definedName name="SHARED_FORMULA_6_155_6_155_3">#REF!*#REF!</definedName>
    <definedName name="SHARED_FORMULA_6_192_6_192_3" localSheetId="2">#REF!*#REF!</definedName>
    <definedName name="SHARED_FORMULA_6_192_6_192_3">#REF!*#REF!</definedName>
    <definedName name="SHARED_FORMULA_6_212_6_212_3" localSheetId="2">#REF!*#REF!</definedName>
    <definedName name="SHARED_FORMULA_6_212_6_212_3">#REF!*#REF!</definedName>
    <definedName name="SHARED_FORMULA_6_221_6_221_3" localSheetId="2">#REF!*#REF!</definedName>
    <definedName name="SHARED_FORMULA_6_221_6_221_3">#REF!*#REF!</definedName>
    <definedName name="SHARED_FORMULA_6_238_6_238_3" localSheetId="2">#REF!*#REF!</definedName>
    <definedName name="SHARED_FORMULA_6_238_6_238_3">#REF!*#REF!</definedName>
    <definedName name="SHARED_FORMULA_6_247_6_247_3" localSheetId="2">#REF!*#REF!</definedName>
    <definedName name="SHARED_FORMULA_6_247_6_247_3">#REF!*#REF!</definedName>
    <definedName name="SHARED_FORMULA_6_292_6_292_3" localSheetId="2">#REF!*#REF!</definedName>
    <definedName name="SHARED_FORMULA_6_292_6_292_3">#REF!*#REF!</definedName>
    <definedName name="SHARED_FORMULA_6_311_6_311_3" localSheetId="2">#REF!*#REF!</definedName>
    <definedName name="SHARED_FORMULA_6_311_6_311_3">#REF!*#REF!</definedName>
    <definedName name="SHARED_FORMULA_6_324_6_324_3" localSheetId="2">#REF!*#REF!</definedName>
    <definedName name="SHARED_FORMULA_6_324_6_324_3">#REF!*#REF!</definedName>
    <definedName name="SHARED_FORMULA_6_334_6_334_3" localSheetId="2">#REF!*#REF!</definedName>
    <definedName name="SHARED_FORMULA_6_334_6_334_3">#REF!*#REF!</definedName>
    <definedName name="SHARED_FORMULA_6_354_6_354_3" localSheetId="2">#REF!*#REF!</definedName>
    <definedName name="SHARED_FORMULA_6_354_6_354_3">#REF!*#REF!</definedName>
    <definedName name="SHARED_FORMULA_6_369_6_369_3" localSheetId="2">#REF!*#REF!</definedName>
    <definedName name="SHARED_FORMULA_6_369_6_369_3">#REF!*#REF!</definedName>
    <definedName name="SHARED_FORMULA_6_43_6_43_3" localSheetId="2">#REF!*#REF!</definedName>
    <definedName name="SHARED_FORMULA_6_43_6_43_3">#REF!*#REF!</definedName>
    <definedName name="SHARED_FORMULA_6_473_6_473_3" localSheetId="2">#REF!*#REF!</definedName>
    <definedName name="SHARED_FORMULA_6_473_6_473_3">#REF!*#REF!</definedName>
    <definedName name="SHARED_FORMULA_6_481_6_481_3" localSheetId="2">#REF!*#REF!</definedName>
    <definedName name="SHARED_FORMULA_6_481_6_481_3">#REF!*#REF!</definedName>
    <definedName name="SHARED_FORMULA_6_496_6_496_3" localSheetId="2">#REF!*#REF!</definedName>
    <definedName name="SHARED_FORMULA_6_496_6_496_3">#REF!*#REF!</definedName>
    <definedName name="SHARED_FORMULA_6_543_6_543_3" localSheetId="2">#REF!*#REF!</definedName>
    <definedName name="SHARED_FORMULA_6_543_6_543_3">#REF!*#REF!</definedName>
    <definedName name="SHARED_FORMULA_6_600_6_600_3" localSheetId="2">#REF!*#REF!</definedName>
    <definedName name="SHARED_FORMULA_6_600_6_600_3">#REF!*#REF!</definedName>
    <definedName name="SHARED_FORMULA_6_67_6_67_3" localSheetId="2">#REF!*#REF!</definedName>
    <definedName name="SHARED_FORMULA_6_67_6_67_3">#REF!*#REF!</definedName>
    <definedName name="SHARED_FORMULA_6_77_6_77_3" localSheetId="2">#REF!*#REF!</definedName>
    <definedName name="SHARED_FORMULA_6_77_6_77_3">#REF!*#REF!</definedName>
    <definedName name="SHARED_FORMULA_6_93_6_93_4" localSheetId="2">ROUND(#REF!*#REF!,2)</definedName>
    <definedName name="SHARED_FORMULA_6_93_6_93_4">ROUND(#REF!*#REF!,2)</definedName>
    <definedName name="SHARED_FORMULA_7_130_7_130_3" localSheetId="2">#REF!/#REF!*100</definedName>
    <definedName name="SHARED_FORMULA_7_130_7_130_3">#REF!/#REF!*100</definedName>
    <definedName name="SHARED_FORMULA_7_154_7_154_3" localSheetId="2">#REF!/#REF!*100</definedName>
    <definedName name="SHARED_FORMULA_7_154_7_154_3">#REF!/#REF!*100</definedName>
    <definedName name="SHARED_FORMULA_7_192_7_192_3" localSheetId="2">#REF!/#REF!*100</definedName>
    <definedName name="SHARED_FORMULA_7_192_7_192_3">#REF!/#REF!*100</definedName>
    <definedName name="SHARED_FORMULA_7_212_7_212_3" localSheetId="2">#REF!/#REF!*100</definedName>
    <definedName name="SHARED_FORMULA_7_212_7_212_3">#REF!/#REF!*100</definedName>
    <definedName name="SHARED_FORMULA_7_238_7_238_3" localSheetId="2">#REF!/#REF!*100</definedName>
    <definedName name="SHARED_FORMULA_7_238_7_238_3">#REF!/#REF!*100</definedName>
    <definedName name="SHARED_FORMULA_7_247_7_247_3" localSheetId="2">#REF!/#REF!*100</definedName>
    <definedName name="SHARED_FORMULA_7_247_7_247_3">#REF!/#REF!*100</definedName>
    <definedName name="SHARED_FORMULA_7_292_7_292_3" localSheetId="2">#REF!/#REF!*100</definedName>
    <definedName name="SHARED_FORMULA_7_292_7_292_3">#REF!/#REF!*100</definedName>
    <definedName name="SHARED_FORMULA_7_311_7_311_3" localSheetId="2">#REF!/#REF!*100</definedName>
    <definedName name="SHARED_FORMULA_7_311_7_311_3">#REF!/#REF!*100</definedName>
    <definedName name="SHARED_FORMULA_7_324_7_324_3" localSheetId="2">#REF!/#REF!*100</definedName>
    <definedName name="SHARED_FORMULA_7_324_7_324_3">#REF!/#REF!*100</definedName>
    <definedName name="SHARED_FORMULA_7_334_7_334_3" localSheetId="2">#REF!/#REF!*100</definedName>
    <definedName name="SHARED_FORMULA_7_334_7_334_3">#REF!/#REF!*100</definedName>
    <definedName name="SHARED_FORMULA_7_354_7_354_3" localSheetId="2">#REF!/#REF!*100</definedName>
    <definedName name="SHARED_FORMULA_7_354_7_354_3">#REF!/#REF!*100</definedName>
    <definedName name="SHARED_FORMULA_7_369_7_369_3" localSheetId="2">#REF!/#REF!*100</definedName>
    <definedName name="SHARED_FORMULA_7_369_7_369_3">#REF!/#REF!*100</definedName>
    <definedName name="SHARED_FORMULA_7_401_7_401_3" localSheetId="2">#REF!/#REF!*100</definedName>
    <definedName name="SHARED_FORMULA_7_401_7_401_3">#REF!/#REF!*100</definedName>
    <definedName name="SHARED_FORMULA_7_43_7_43_3" localSheetId="2">#REF!/#REF!*100</definedName>
    <definedName name="SHARED_FORMULA_7_43_7_43_3">#REF!/#REF!*100</definedName>
    <definedName name="SHARED_FORMULA_7_433_7_433_3" localSheetId="2">#REF!/#REF!*100</definedName>
    <definedName name="SHARED_FORMULA_7_433_7_433_3">#REF!/#REF!*100</definedName>
    <definedName name="SHARED_FORMULA_7_465_7_465_3" localSheetId="2">#REF!/#REF!*100</definedName>
    <definedName name="SHARED_FORMULA_7_465_7_465_3">#REF!/#REF!*100</definedName>
    <definedName name="SHARED_FORMULA_7_473_7_473_3" localSheetId="2">#REF!/#REF!*100</definedName>
    <definedName name="SHARED_FORMULA_7_473_7_473_3">#REF!/#REF!*100</definedName>
    <definedName name="SHARED_FORMULA_7_496_7_496_3" localSheetId="2">#REF!/#REF!*100</definedName>
    <definedName name="SHARED_FORMULA_7_496_7_496_3">#REF!/#REF!*100</definedName>
    <definedName name="SHARED_FORMULA_7_539_7_539_3" localSheetId="2">#REF!/#REF!*100</definedName>
    <definedName name="SHARED_FORMULA_7_539_7_539_3">#REF!/#REF!*100</definedName>
    <definedName name="SHARED_FORMULA_7_547_7_547_3" localSheetId="2">#REF!/#REF!*100</definedName>
    <definedName name="SHARED_FORMULA_7_547_7_547_3">#REF!/#REF!*100</definedName>
    <definedName name="SHARED_FORMULA_7_601_7_601_3" localSheetId="2">#REF!/#REF!*100</definedName>
    <definedName name="SHARED_FORMULA_7_601_7_601_3">#REF!/#REF!*100</definedName>
    <definedName name="SHARED_FORMULA_7_66_7_66_3" localSheetId="2">#REF!/#REF!*100</definedName>
    <definedName name="SHARED_FORMULA_7_66_7_66_3">#REF!/#REF!*100</definedName>
    <definedName name="SHARED_FORMULA_7_76_7_76_3" localSheetId="2">#REF!/#REF!*100</definedName>
    <definedName name="SHARED_FORMULA_7_76_7_76_3">#REF!/#REF!*100</definedName>
    <definedName name="SHARED_FORMULA_8_19_8_19_0" localSheetId="2">#REF!*#REF!</definedName>
    <definedName name="SHARED_FORMULA_8_19_8_19_0">#REF!*#REF!</definedName>
    <definedName name="SubItemInvestimento">OFFSET([2]Listas!$A$2,1,MATCH([2]QCI!$E1,[2]Listas!$2:$2,0)-1,INDEX([2]Listas!$2:$2,MATCH([2]QCI!$E1,[2]Listas!$2:$2,0)+1))</definedName>
    <definedName name="TipoOrçamento">"BASE"</definedName>
    <definedName name="TituloEventos">OFFSET([1]DADOS!$J$33,1,0):OFFSET([1]DADOS!$J$39,-1,0)</definedName>
    <definedName name="_xlnm.Print_Titles" localSheetId="2">'Cronograma Mensal'!$A:$D</definedName>
    <definedName name="_xlnm.Print_Titles" localSheetId="0">ORÇAMENTO!$12:$21</definedName>
    <definedName name="Z_30999B9E_2E65_4663_976F_9A54CE05102E__wvu_PrintArea" localSheetId="2">'Cronograma Mensal'!$A$1:$H$38</definedName>
    <definedName name="Z_37FA8F07_9D7A_418D_BC30_0AE0C3739A19__wvu_PrintArea" localSheetId="2">'Cronograma Mensal'!$A$1:$H$38</definedName>
    <definedName name="Z_3B8348FD_7A00_44FD_ACF5_E6A19592872E_.wvu.Cols" localSheetId="2" hidden="1">'Cronograma Mensal'!$E:$H</definedName>
    <definedName name="Z_3B8348FD_7A00_44FD_ACF5_E6A19592872E_.wvu.PrintArea" localSheetId="2" hidden="1">'Cronograma Mensal'!$A$1:$H$39</definedName>
    <definedName name="Z_3B8348FD_7A00_44FD_ACF5_E6A19592872E_.wvu.PrintTitles" localSheetId="2" hidden="1">'Cronograma Mensal'!$A:$D</definedName>
    <definedName name="Z_50160325_FDD6_4995_897D_2F4F0C6430EC__wvu_PrintArea" localSheetId="2">'Cronograma Mensal'!$A$1:$H$38</definedName>
    <definedName name="Z_B535EED3_096A_4559_AE37_6359A35C71B4_.wvu.Cols" localSheetId="2" hidden="1">'Cronograma Mensal'!$E:$H</definedName>
    <definedName name="Z_B535EED3_096A_4559_AE37_6359A35C71B4_.wvu.PrintArea" localSheetId="2" hidden="1">'Cronograma Mensal'!$A$1:$H$39</definedName>
    <definedName name="Z_B535EED3_096A_4559_AE37_6359A35C71B4_.wvu.PrintTitles" localSheetId="2" hidden="1">'Cronograma Mensal'!$A:$D</definedName>
    <definedName name="Z_CE6D2F78_279A_48FF_B90B_4CA40BF0D3DA__wvu_PrintArea" localSheetId="2">'Cronograma Mensal'!$A$1:$H$38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9" i="1" l="1"/>
  <c r="H158" i="1"/>
  <c r="H157" i="1"/>
  <c r="H127" i="1"/>
  <c r="H126" i="1"/>
  <c r="H125" i="1"/>
  <c r="H95" i="1"/>
  <c r="H94" i="1"/>
  <c r="H93" i="1"/>
  <c r="H53" i="1"/>
  <c r="H52" i="1"/>
  <c r="H51" i="1"/>
  <c r="H26" i="1"/>
  <c r="H25" i="1"/>
  <c r="H24" i="1"/>
  <c r="H85" i="1"/>
  <c r="H86" i="1"/>
  <c r="H87" i="1"/>
  <c r="H88" i="1"/>
  <c r="H89" i="1"/>
  <c r="H90" i="1"/>
  <c r="H84" i="1"/>
  <c r="H77" i="1"/>
  <c r="H78" i="1"/>
  <c r="H79" i="1"/>
  <c r="H80" i="1"/>
  <c r="H81" i="1"/>
  <c r="H82" i="1"/>
  <c r="H76" i="1"/>
  <c r="H71" i="1"/>
  <c r="H72" i="1"/>
  <c r="H73" i="1"/>
  <c r="H74" i="1"/>
  <c r="H56" i="1"/>
  <c r="H57" i="1"/>
  <c r="H58" i="1"/>
  <c r="H59" i="1"/>
  <c r="H60" i="1"/>
  <c r="E156" i="1" l="1"/>
  <c r="E124" i="1"/>
  <c r="E92" i="1"/>
  <c r="E50" i="1"/>
  <c r="E23" i="1"/>
  <c r="E75" i="1"/>
  <c r="E83" i="1"/>
  <c r="G11" i="6" l="1"/>
  <c r="H7" i="6"/>
  <c r="G7" i="6"/>
  <c r="A8" i="2" l="1"/>
  <c r="D12" i="2"/>
  <c r="E8" i="2"/>
  <c r="D8" i="2"/>
  <c r="B21" i="2" l="1"/>
  <c r="B27" i="6" s="1"/>
  <c r="B20" i="2"/>
  <c r="B23" i="6" s="1"/>
  <c r="H162" i="1"/>
  <c r="H163" i="1"/>
  <c r="H166" i="1"/>
  <c r="H167" i="1"/>
  <c r="H168" i="1"/>
  <c r="H169" i="1"/>
  <c r="H170" i="1"/>
  <c r="H171" i="1"/>
  <c r="H172" i="1"/>
  <c r="H175" i="1"/>
  <c r="H176" i="1"/>
  <c r="H177" i="1"/>
  <c r="H178" i="1"/>
  <c r="H179" i="1"/>
  <c r="H180" i="1"/>
  <c r="H182" i="1"/>
  <c r="E181" i="1" s="1"/>
  <c r="H174" i="1"/>
  <c r="H165" i="1"/>
  <c r="H161" i="1"/>
  <c r="B19" i="2"/>
  <c r="B18" i="2"/>
  <c r="H118" i="1"/>
  <c r="H119" i="1"/>
  <c r="H120" i="1"/>
  <c r="H121" i="1"/>
  <c r="H122" i="1"/>
  <c r="H130" i="1"/>
  <c r="H131" i="1"/>
  <c r="H132" i="1"/>
  <c r="H133" i="1"/>
  <c r="H134" i="1"/>
  <c r="H137" i="1"/>
  <c r="H138" i="1"/>
  <c r="H139" i="1"/>
  <c r="H140" i="1"/>
  <c r="H141" i="1"/>
  <c r="H142" i="1"/>
  <c r="H143" i="1"/>
  <c r="H144" i="1"/>
  <c r="H145" i="1"/>
  <c r="H146" i="1"/>
  <c r="H147" i="1"/>
  <c r="H136" i="1"/>
  <c r="H129" i="1"/>
  <c r="H117" i="1"/>
  <c r="H106" i="1"/>
  <c r="H107" i="1"/>
  <c r="H108" i="1"/>
  <c r="H109" i="1"/>
  <c r="H110" i="1"/>
  <c r="H111" i="1"/>
  <c r="H112" i="1"/>
  <c r="H113" i="1"/>
  <c r="H114" i="1"/>
  <c r="H115" i="1"/>
  <c r="H105" i="1"/>
  <c r="H149" i="1"/>
  <c r="H150" i="1"/>
  <c r="H151" i="1"/>
  <c r="H152" i="1"/>
  <c r="H153" i="1"/>
  <c r="H98" i="1"/>
  <c r="H99" i="1"/>
  <c r="H100" i="1"/>
  <c r="H101" i="1"/>
  <c r="H102" i="1"/>
  <c r="H103" i="1"/>
  <c r="H63" i="1"/>
  <c r="H64" i="1"/>
  <c r="H65" i="1"/>
  <c r="H66" i="1"/>
  <c r="H67" i="1"/>
  <c r="H68" i="1"/>
  <c r="H69" i="1"/>
  <c r="H70" i="1"/>
  <c r="H43" i="1"/>
  <c r="H44" i="1"/>
  <c r="H45" i="1"/>
  <c r="H46" i="1"/>
  <c r="H47" i="1"/>
  <c r="H48" i="1"/>
  <c r="H29" i="1"/>
  <c r="H30" i="1"/>
  <c r="H36" i="1"/>
  <c r="H37" i="1"/>
  <c r="H38" i="1"/>
  <c r="H39" i="1"/>
  <c r="E160" i="1" l="1"/>
  <c r="E128" i="1"/>
  <c r="E173" i="1"/>
  <c r="E104" i="1"/>
  <c r="E164" i="1"/>
  <c r="E116" i="1"/>
  <c r="E135" i="1"/>
  <c r="B6" i="2"/>
  <c r="E155" i="1" l="1"/>
  <c r="C21" i="2" s="1"/>
  <c r="D21" i="2" s="1"/>
  <c r="D27" i="6" s="1"/>
  <c r="H28" i="6" s="1"/>
  <c r="B21" i="6"/>
  <c r="B19" i="6"/>
  <c r="B17" i="2"/>
  <c r="B17" i="6" s="1"/>
  <c r="H154" i="1"/>
  <c r="E148" i="1" s="1"/>
  <c r="E123" i="1" s="1"/>
  <c r="H42" i="1"/>
  <c r="H35" i="1"/>
  <c r="H97" i="1"/>
  <c r="H62" i="1"/>
  <c r="E61" i="1" s="1"/>
  <c r="H55" i="1"/>
  <c r="E54" i="1" s="1"/>
  <c r="H41" i="1"/>
  <c r="H34" i="1"/>
  <c r="H33" i="1"/>
  <c r="H32" i="1"/>
  <c r="H28" i="1"/>
  <c r="E49" i="1" l="1"/>
  <c r="C20" i="2"/>
  <c r="D20" i="2" s="1"/>
  <c r="D23" i="6" s="1"/>
  <c r="G24" i="6" s="1"/>
  <c r="G28" i="6"/>
  <c r="E31" i="1"/>
  <c r="E27" i="1"/>
  <c r="E22" i="1" s="1"/>
  <c r="E96" i="1"/>
  <c r="E91" i="1" s="1"/>
  <c r="E40" i="1"/>
  <c r="H24" i="6" l="1"/>
  <c r="C18" i="2"/>
  <c r="D18" i="2" s="1"/>
  <c r="D19" i="6" s="1"/>
  <c r="F28" i="6"/>
  <c r="E28" i="6"/>
  <c r="B12" i="2"/>
  <c r="G20" i="6" l="1"/>
  <c r="H20" i="6"/>
  <c r="C19" i="2"/>
  <c r="D19" i="2" s="1"/>
  <c r="G183" i="1"/>
  <c r="B9" i="6"/>
  <c r="B11" i="6"/>
  <c r="B7" i="6"/>
  <c r="F14" i="6"/>
  <c r="G14" i="6" s="1"/>
  <c r="H14" i="6" s="1"/>
  <c r="A17" i="6"/>
  <c r="A19" i="6"/>
  <c r="A25" i="6"/>
  <c r="B25" i="6"/>
  <c r="E26" i="6"/>
  <c r="F26" i="6"/>
  <c r="I158" i="1" l="1"/>
  <c r="I159" i="1"/>
  <c r="I157" i="1"/>
  <c r="I156" i="1"/>
  <c r="I127" i="1"/>
  <c r="I125" i="1"/>
  <c r="I126" i="1"/>
  <c r="I124" i="1"/>
  <c r="I94" i="1"/>
  <c r="I92" i="1"/>
  <c r="I93" i="1"/>
  <c r="I95" i="1"/>
  <c r="I51" i="1"/>
  <c r="I52" i="1"/>
  <c r="I50" i="1"/>
  <c r="I53" i="1"/>
  <c r="I24" i="1"/>
  <c r="I25" i="1"/>
  <c r="I26" i="1"/>
  <c r="I23" i="1"/>
  <c r="I75" i="1"/>
  <c r="I86" i="1"/>
  <c r="I88" i="1"/>
  <c r="I90" i="1"/>
  <c r="I78" i="1"/>
  <c r="I80" i="1"/>
  <c r="I82" i="1"/>
  <c r="I83" i="1"/>
  <c r="I85" i="1"/>
  <c r="I87" i="1"/>
  <c r="I89" i="1"/>
  <c r="I84" i="1"/>
  <c r="I77" i="1"/>
  <c r="I79" i="1"/>
  <c r="I81" i="1"/>
  <c r="I76" i="1"/>
  <c r="I74" i="1"/>
  <c r="I73" i="1"/>
  <c r="I72" i="1"/>
  <c r="I71" i="1"/>
  <c r="I57" i="1"/>
  <c r="I59" i="1"/>
  <c r="I58" i="1"/>
  <c r="I60" i="1"/>
  <c r="I155" i="1"/>
  <c r="I163" i="1"/>
  <c r="I167" i="1"/>
  <c r="I169" i="1"/>
  <c r="I171" i="1"/>
  <c r="I175" i="1"/>
  <c r="I177" i="1"/>
  <c r="I179" i="1"/>
  <c r="I181" i="1"/>
  <c r="I164" i="1"/>
  <c r="I182" i="1"/>
  <c r="I165" i="1"/>
  <c r="I162" i="1"/>
  <c r="I166" i="1"/>
  <c r="I168" i="1"/>
  <c r="I170" i="1"/>
  <c r="I172" i="1"/>
  <c r="I176" i="1"/>
  <c r="I178" i="1"/>
  <c r="I180" i="1"/>
  <c r="I173" i="1"/>
  <c r="I160" i="1"/>
  <c r="I174" i="1"/>
  <c r="I161" i="1"/>
  <c r="A36" i="3"/>
  <c r="B10" i="2" l="1"/>
  <c r="B11" i="3" l="1"/>
  <c r="B26" i="3" l="1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Y26" i="3" l="1"/>
  <c r="H9" i="3" l="1"/>
  <c r="C17" i="2" l="1"/>
  <c r="D2" i="1"/>
  <c r="D17" i="2" l="1"/>
  <c r="D26" i="3"/>
  <c r="D17" i="6" l="1"/>
  <c r="D22" i="3"/>
  <c r="E27" i="3"/>
  <c r="J27" i="3"/>
  <c r="T27" i="3"/>
  <c r="O27" i="3"/>
  <c r="B43" i="3"/>
  <c r="D41" i="3"/>
  <c r="B41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B24" i="3"/>
  <c r="A24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B22" i="3"/>
  <c r="A22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B20" i="3"/>
  <c r="A20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B18" i="3"/>
  <c r="A18" i="3"/>
  <c r="E13" i="3"/>
  <c r="E11" i="3"/>
  <c r="E9" i="3"/>
  <c r="A9" i="3"/>
  <c r="B7" i="3"/>
  <c r="A4" i="3"/>
  <c r="G15" i="2"/>
  <c r="G14" i="2"/>
  <c r="G18" i="6" l="1"/>
  <c r="H18" i="6"/>
  <c r="Y27" i="3"/>
  <c r="J23" i="3"/>
  <c r="T23" i="3"/>
  <c r="Y18" i="3"/>
  <c r="E23" i="3"/>
  <c r="Y22" i="3"/>
  <c r="O23" i="3"/>
  <c r="Y24" i="3"/>
  <c r="Y20" i="3"/>
  <c r="Y23" i="3" l="1"/>
  <c r="C26" i="3" l="1"/>
  <c r="D18" i="3" l="1"/>
  <c r="O19" i="3" l="1"/>
  <c r="J19" i="3"/>
  <c r="T19" i="3"/>
  <c r="E19" i="3"/>
  <c r="D20" i="3"/>
  <c r="I148" i="1" l="1"/>
  <c r="I116" i="1"/>
  <c r="I123" i="1"/>
  <c r="I106" i="1"/>
  <c r="I108" i="1"/>
  <c r="I110" i="1"/>
  <c r="I112" i="1"/>
  <c r="I114" i="1"/>
  <c r="I118" i="1"/>
  <c r="I120" i="1"/>
  <c r="I122" i="1"/>
  <c r="I131" i="1"/>
  <c r="I133" i="1"/>
  <c r="I137" i="1"/>
  <c r="I139" i="1"/>
  <c r="I141" i="1"/>
  <c r="I143" i="1"/>
  <c r="I145" i="1"/>
  <c r="I147" i="1"/>
  <c r="I151" i="1"/>
  <c r="I153" i="1"/>
  <c r="I149" i="1"/>
  <c r="I129" i="1"/>
  <c r="I105" i="1"/>
  <c r="I64" i="1"/>
  <c r="I66" i="1"/>
  <c r="I68" i="1"/>
  <c r="I70" i="1"/>
  <c r="I128" i="1"/>
  <c r="I104" i="1"/>
  <c r="I91" i="1"/>
  <c r="I107" i="1"/>
  <c r="I109" i="1"/>
  <c r="I111" i="1"/>
  <c r="I113" i="1"/>
  <c r="I115" i="1"/>
  <c r="I119" i="1"/>
  <c r="I121" i="1"/>
  <c r="I130" i="1"/>
  <c r="I132" i="1"/>
  <c r="I134" i="1"/>
  <c r="I138" i="1"/>
  <c r="I140" i="1"/>
  <c r="I142" i="1"/>
  <c r="I144" i="1"/>
  <c r="I146" i="1"/>
  <c r="I150" i="1"/>
  <c r="I152" i="1"/>
  <c r="I154" i="1"/>
  <c r="I136" i="1"/>
  <c r="I117" i="1"/>
  <c r="I63" i="1"/>
  <c r="I65" i="1"/>
  <c r="I67" i="1"/>
  <c r="I69" i="1"/>
  <c r="I103" i="1"/>
  <c r="I100" i="1"/>
  <c r="I101" i="1"/>
  <c r="I102" i="1"/>
  <c r="I29" i="1"/>
  <c r="I36" i="1"/>
  <c r="I38" i="1"/>
  <c r="I42" i="1"/>
  <c r="I44" i="1"/>
  <c r="I46" i="1"/>
  <c r="I48" i="1"/>
  <c r="I30" i="1"/>
  <c r="I37" i="1"/>
  <c r="I39" i="1"/>
  <c r="I43" i="1"/>
  <c r="I45" i="1"/>
  <c r="I47" i="1"/>
  <c r="G184" i="1"/>
  <c r="I98" i="1"/>
  <c r="I33" i="1"/>
  <c r="I31" i="1"/>
  <c r="I34" i="1"/>
  <c r="I32" i="1"/>
  <c r="I97" i="1"/>
  <c r="I135" i="1"/>
  <c r="I99" i="1"/>
  <c r="I35" i="1"/>
  <c r="I96" i="1"/>
  <c r="I28" i="1"/>
  <c r="C23" i="2"/>
  <c r="I55" i="1"/>
  <c r="I56" i="1"/>
  <c r="I54" i="1"/>
  <c r="I49" i="1"/>
  <c r="E18" i="6"/>
  <c r="F18" i="6"/>
  <c r="E20" i="6"/>
  <c r="F20" i="6"/>
  <c r="O21" i="3"/>
  <c r="T21" i="3"/>
  <c r="E21" i="3"/>
  <c r="J21" i="3"/>
  <c r="Y19" i="3"/>
  <c r="D24" i="3"/>
  <c r="D21" i="6" l="1"/>
  <c r="D23" i="2"/>
  <c r="F24" i="6"/>
  <c r="E24" i="6"/>
  <c r="I41" i="1"/>
  <c r="I40" i="1"/>
  <c r="I62" i="1"/>
  <c r="I61" i="1"/>
  <c r="I27" i="1"/>
  <c r="I22" i="1"/>
  <c r="I183" i="1" s="1"/>
  <c r="Y21" i="3"/>
  <c r="O25" i="3"/>
  <c r="O29" i="3" s="1"/>
  <c r="J25" i="3"/>
  <c r="J29" i="3" s="1"/>
  <c r="E25" i="3"/>
  <c r="T25" i="3"/>
  <c r="T29" i="3" s="1"/>
  <c r="D29" i="3"/>
  <c r="E20" i="2" l="1"/>
  <c r="C23" i="6" s="1"/>
  <c r="E21" i="2"/>
  <c r="C27" i="6" s="1"/>
  <c r="G22" i="6"/>
  <c r="G30" i="6" s="1"/>
  <c r="H22" i="6"/>
  <c r="H30" i="6" s="1"/>
  <c r="I184" i="1"/>
  <c r="F22" i="6"/>
  <c r="F30" i="6" s="1"/>
  <c r="E22" i="6"/>
  <c r="D30" i="6"/>
  <c r="E18" i="2"/>
  <c r="C19" i="6" s="1"/>
  <c r="E17" i="2"/>
  <c r="C17" i="6" s="1"/>
  <c r="E19" i="2"/>
  <c r="C21" i="6" s="1"/>
  <c r="C24" i="3"/>
  <c r="Y25" i="3"/>
  <c r="E29" i="3"/>
  <c r="E32" i="3" s="1"/>
  <c r="J32" i="3" s="1"/>
  <c r="O32" i="3" s="1"/>
  <c r="C22" i="3"/>
  <c r="H18" i="1"/>
  <c r="T32" i="3"/>
  <c r="D32" i="3"/>
  <c r="G11" i="3" s="1"/>
  <c r="G13" i="3" s="1"/>
  <c r="C20" i="3"/>
  <c r="C18" i="3"/>
  <c r="E10" i="2" l="1"/>
  <c r="H19" i="1"/>
  <c r="E30" i="6"/>
  <c r="E31" i="6" s="1"/>
  <c r="F31" i="6" s="1"/>
  <c r="G31" i="6" s="1"/>
  <c r="H31" i="6" s="1"/>
  <c r="H9" i="6"/>
  <c r="C30" i="6"/>
  <c r="E23" i="2"/>
  <c r="C29" i="3"/>
  <c r="C32" i="3" s="1"/>
  <c r="H11" i="6" l="1"/>
  <c r="E12" i="2"/>
  <c r="D31" i="6"/>
  <c r="C31" i="6" s="1"/>
</calcChain>
</file>

<file path=xl/sharedStrings.xml><?xml version="1.0" encoding="utf-8"?>
<sst xmlns="http://schemas.openxmlformats.org/spreadsheetml/2006/main" count="845" uniqueCount="362">
  <si>
    <t>PO - PLANILHA ORÇAMENTÁRIA</t>
  </si>
  <si>
    <t>Grau de Sigilo</t>
  </si>
  <si>
    <t>#PUBLICO</t>
  </si>
  <si>
    <t>Nº OPERAÇÃO</t>
  </si>
  <si>
    <t>GESTOR</t>
  </si>
  <si>
    <t>PROGRAMA  /  AÇÃO  /  MODALIDADE</t>
  </si>
  <si>
    <t>OBJETO</t>
  </si>
  <si>
    <t>1039.006-41/2017</t>
  </si>
  <si>
    <t>M.CIDADES</t>
  </si>
  <si>
    <t>PLANEJAMENTO URBANO</t>
  </si>
  <si>
    <t>OBRAS DE RECAPEAMENTO EM DIVERSAS VIAS DO MUNICÍPIO DE ITAPEVI</t>
  </si>
  <si>
    <t>PROPONENTE  /  TOMADOR</t>
  </si>
  <si>
    <t>MUNICÍPIO  /  UF  /  LOCALIDADE  /  ENDEREÇO</t>
  </si>
  <si>
    <t>APELIDO DO EMPREENDIMENTO</t>
  </si>
  <si>
    <t>PREFEITURA MUNICIPAL DE ITAPEVI</t>
  </si>
  <si>
    <t>ITAPEVI  /  SP  /  CENTRO DA CIDADE  /  ITAPEVI</t>
  </si>
  <si>
    <t>RECAPE - CENTRO - PARTE I</t>
  </si>
  <si>
    <t>DATA BASE</t>
  </si>
  <si>
    <t>DESN.</t>
  </si>
  <si>
    <t>LOC.SINAPI</t>
  </si>
  <si>
    <t>DESCRIÇÃO DO LOTE</t>
  </si>
  <si>
    <t>BDI</t>
  </si>
  <si>
    <t>NÃO</t>
  </si>
  <si>
    <t>São Paulo-SP</t>
  </si>
  <si>
    <t>PREFEITURA DO MUNICÍPIO DE ITAPEVI</t>
  </si>
  <si>
    <t>ESTADO DE  SÃO PAULO</t>
  </si>
  <si>
    <t xml:space="preserve">OBRA: </t>
  </si>
  <si>
    <t xml:space="preserve">Tipo de Intervenção: </t>
  </si>
  <si>
    <t>Endereço :</t>
  </si>
  <si>
    <t>Investimento:</t>
  </si>
  <si>
    <t xml:space="preserve">TAB.  REF.: </t>
  </si>
  <si>
    <t>Item</t>
  </si>
  <si>
    <t>Código</t>
  </si>
  <si>
    <t>Fonte</t>
  </si>
  <si>
    <t>Descrição dos Serviços</t>
  </si>
  <si>
    <t>Un.</t>
  </si>
  <si>
    <t>Qtd.</t>
  </si>
  <si>
    <t xml:space="preserve">Custo un. </t>
  </si>
  <si>
    <t>Custo Total</t>
  </si>
  <si>
    <t xml:space="preserve">% </t>
  </si>
  <si>
    <t>01.01</t>
  </si>
  <si>
    <t>01.01.01</t>
  </si>
  <si>
    <t>02.01</t>
  </si>
  <si>
    <t>02.01.01</t>
  </si>
  <si>
    <t>03.01</t>
  </si>
  <si>
    <t>03.01.01</t>
  </si>
  <si>
    <t>03.01.03</t>
  </si>
  <si>
    <t>04.01</t>
  </si>
  <si>
    <t>04.01.01</t>
  </si>
  <si>
    <t>TOTAL GERAL SEM BDI</t>
  </si>
  <si>
    <t>TOTAL GERAL COM BDI</t>
  </si>
  <si>
    <t>Erica Souza Sotto Soares</t>
  </si>
  <si>
    <t>Encargos sociais:</t>
  </si>
  <si>
    <t>Para elaboração deste orçamento, foram utilizados os encargos sociais do SINAPI para a Unidade da Federação indicada.</t>
  </si>
  <si>
    <t>Observações:</t>
  </si>
  <si>
    <t>Foi considerado arredondamento de duas casas decimais para Quantidade; Custo Unitário; BDI; Preço Unitário; Preço Total.</t>
  </si>
  <si>
    <t>ITAPEVI</t>
  </si>
  <si>
    <t>Local</t>
  </si>
  <si>
    <t>Nome:</t>
  </si>
  <si>
    <t>Título:</t>
  </si>
  <si>
    <t>Engª Civil/ Responsável Orçamentista</t>
  </si>
  <si>
    <t>CREA:</t>
  </si>
  <si>
    <t>Data</t>
  </si>
  <si>
    <t>ART:</t>
  </si>
  <si>
    <t>28027230180089421</t>
  </si>
  <si>
    <t>Preço Total com BDI (23,38%)</t>
  </si>
  <si>
    <t xml:space="preserve">TOTAL  GERAL </t>
  </si>
  <si>
    <t>TAB.  REF.:</t>
  </si>
  <si>
    <t>Descrição</t>
  </si>
  <si>
    <t>Peso</t>
  </si>
  <si>
    <t>Valor do Serviço</t>
  </si>
  <si>
    <t>MÊS 01</t>
  </si>
  <si>
    <t>MÊS 02</t>
  </si>
  <si>
    <t>MÊS 03</t>
  </si>
  <si>
    <t>MÊS 04</t>
  </si>
  <si>
    <t>%</t>
  </si>
  <si>
    <t>R$</t>
  </si>
  <si>
    <t>sem1</t>
  </si>
  <si>
    <t>sem2</t>
  </si>
  <si>
    <t>sem3</t>
  </si>
  <si>
    <t>sem4</t>
  </si>
  <si>
    <t>sem5</t>
  </si>
  <si>
    <t>Sub-Total</t>
  </si>
  <si>
    <t>Total Geral com BDI (23,38%)</t>
  </si>
  <si>
    <t>05.01</t>
  </si>
  <si>
    <t>M</t>
  </si>
  <si>
    <t>Fabio das Virgens Junior</t>
  </si>
  <si>
    <t>CREA nº 5070331130</t>
  </si>
  <si>
    <t>Marcos de Oliveira Anjos</t>
  </si>
  <si>
    <t xml:space="preserve"> ART.: 28027180211019785</t>
  </si>
  <si>
    <t>03.01.02</t>
  </si>
  <si>
    <t>04.01.02</t>
  </si>
  <si>
    <t>04.02.01</t>
  </si>
  <si>
    <t>04.02.02</t>
  </si>
  <si>
    <t>05.01.01</t>
  </si>
  <si>
    <t>05.01.02</t>
  </si>
  <si>
    <t>05.01.03</t>
  </si>
  <si>
    <t>05.02.01</t>
  </si>
  <si>
    <t>05.02.02</t>
  </si>
  <si>
    <t>Sicro- Abr/21; Siurb-Jan/21; CDHU-182; SINAPI - Jul/21</t>
  </si>
  <si>
    <t>Total Geral</t>
  </si>
  <si>
    <t>Tipo de Intervenção:</t>
  </si>
  <si>
    <t>SINAPI</t>
  </si>
  <si>
    <t>01.01.02</t>
  </si>
  <si>
    <t>02.01.02</t>
  </si>
  <si>
    <t>CDHU</t>
  </si>
  <si>
    <t>02.02.01</t>
  </si>
  <si>
    <t>02.02.02</t>
  </si>
  <si>
    <t>02.02.03</t>
  </si>
  <si>
    <t>02.02.04</t>
  </si>
  <si>
    <t>02.02</t>
  </si>
  <si>
    <t>BDI:</t>
  </si>
  <si>
    <t>UBS Vitápolis</t>
  </si>
  <si>
    <t>EQUIPAMENTOS</t>
  </si>
  <si>
    <t>01.01.03</t>
  </si>
  <si>
    <t>Ar condicionado a frio, tipo split piso teto com capacidade de 36.000 BTU/h</t>
  </si>
  <si>
    <t>CJ</t>
  </si>
  <si>
    <t>Cortina de ar com duas velocidades, para vão de 1,20 m</t>
  </si>
  <si>
    <t>Bomba de remoção de condensados para condicionadores de ar</t>
  </si>
  <si>
    <t>UN</t>
  </si>
  <si>
    <t>43.07.390</t>
  </si>
  <si>
    <t>61.20.040</t>
  </si>
  <si>
    <t>43.20.140</t>
  </si>
  <si>
    <t>02.01.03</t>
  </si>
  <si>
    <t>46.27.110</t>
  </si>
  <si>
    <t>46.27.090</t>
  </si>
  <si>
    <t>32.11.230</t>
  </si>
  <si>
    <t>32.11.430</t>
  </si>
  <si>
    <t>38.23.330</t>
  </si>
  <si>
    <t>34627</t>
  </si>
  <si>
    <t>46.01.020</t>
  </si>
  <si>
    <t>37457</t>
  </si>
  <si>
    <t>Tubo de cobre flexível, espessura 1/32" - diâmetro 3/4", inclusive conexões</t>
  </si>
  <si>
    <t>Tubo de cobre flexível, espessura 1/32" - diâmetro 1/2", inclusive conexões</t>
  </si>
  <si>
    <t>Isolamento térmico em polietileno expandido, espessura de 10 mm, para tubulação de 1 1/4´ (35 mm)</t>
  </si>
  <si>
    <t>Isolamento térmico em espuma elastomérica, espessura de 19 a 26 mm, para tubulação de 3/8" (cobre) ou 1/8" (ferro)</t>
  </si>
  <si>
    <t>Mão francesa dupla, galvanizada a fogo, L= 500mm</t>
  </si>
  <si>
    <t>CABO FLEXIVEL PVC 750 V, 4 CONDUTORES DE 4,0 MM2</t>
  </si>
  <si>
    <t xml:space="preserve">M     </t>
  </si>
  <si>
    <t>Tubo de PVC rígido soldável marrom, DN= 25 mm, (3/4´), inclusive conexões</t>
  </si>
  <si>
    <t>MANGUEIRA CRISTAL PARA NIVEL, LISA, PVC TRANSPARENTE, 3/8" X1,5 MM</t>
  </si>
  <si>
    <t>01.02</t>
  </si>
  <si>
    <t>01.02.01</t>
  </si>
  <si>
    <t>01.02.02</t>
  </si>
  <si>
    <t>01.02.03</t>
  </si>
  <si>
    <t>01.03</t>
  </si>
  <si>
    <t>01.03.01</t>
  </si>
  <si>
    <t>01.03.02</t>
  </si>
  <si>
    <t>01.03.03</t>
  </si>
  <si>
    <t>01.03.04</t>
  </si>
  <si>
    <t>01.03.05</t>
  </si>
  <si>
    <t>MATERIAIS REFRIGERAÇÃO</t>
  </si>
  <si>
    <t>ELÉTRICA</t>
  </si>
  <si>
    <t>01.03.06</t>
  </si>
  <si>
    <t>01.03.07</t>
  </si>
  <si>
    <t>01.03.08</t>
  </si>
  <si>
    <t>37.04.260</t>
  </si>
  <si>
    <t>37.13.630</t>
  </si>
  <si>
    <t>37.13.640</t>
  </si>
  <si>
    <t>38.04.060</t>
  </si>
  <si>
    <t>39.21.090</t>
  </si>
  <si>
    <t>37.16.071</t>
  </si>
  <si>
    <t>40.06.060</t>
  </si>
  <si>
    <t>39.21.020</t>
  </si>
  <si>
    <t>Quadro de distribuição universal de sobrepor, para disjuntores 24 DIN / 18 Bolt-on - 150 A - sem componentes</t>
  </si>
  <si>
    <t>Disjuntor termomagnético, bipolar 220/380 V, corrente de 10 A até 50 A</t>
  </si>
  <si>
    <t>Disjuntor termomagnético, bipolar 220/380 V, corrente de 60 A até 100 A</t>
  </si>
  <si>
    <t>Eletroduto galvanizado conforme NBR13057 -  1´ com acessórios</t>
  </si>
  <si>
    <t>Cabo de cobre flexível de 50 mm², isolamento 0,6/1kV - isolação HEPR 90°C</t>
  </si>
  <si>
    <t>Sistema de barramento blindado de 100 a 2500 A, trifásico, barra de cobre</t>
  </si>
  <si>
    <t>Axm</t>
  </si>
  <si>
    <t>Condulete metálico de 1´</t>
  </si>
  <si>
    <t>Cabo de cobre flexível de 2,5 mm², isolamento 0,6/1kV - isolação HEPR 90°C</t>
  </si>
  <si>
    <t>PS CENTRAL</t>
  </si>
  <si>
    <t>43.07.340</t>
  </si>
  <si>
    <t>103244</t>
  </si>
  <si>
    <t>Ar condicionado a frio, tipo split parede com capacidade de 18.000 BTU/h</t>
  </si>
  <si>
    <t>AR CONDICIONADO SPLIT INVERTER, HI-WALL (PAREDE), 9000 BTU/H, CICLO FRIO - FORNECIMENTO E INSTALAÇÃO. AF_11/2021_P</t>
  </si>
  <si>
    <t>02.02.05</t>
  </si>
  <si>
    <t>02.02.06</t>
  </si>
  <si>
    <t>46.27.060</t>
  </si>
  <si>
    <t>46.27.080</t>
  </si>
  <si>
    <t>32.11.270</t>
  </si>
  <si>
    <t>32.11.440</t>
  </si>
  <si>
    <t>32.11.200</t>
  </si>
  <si>
    <t>Tubo de cobre flexível, espessura 1/32" - diâmetro 1/4", inclusive conexões</t>
  </si>
  <si>
    <t>Tubo de cobre flexível, espessura 1/32" - diâmetro 3/8", inclusive conexões</t>
  </si>
  <si>
    <t>Isolamento térmico em espuma elastomérica, espessura de 9 a 12 mm, para tubulação de 1/4´ (cobre)</t>
  </si>
  <si>
    <t>Isolamento térmico em espuma elastomérica, espessura de 19 a 26 mm, para tubulação de 3/4" (cobre) ou 3/8" (ferro)</t>
  </si>
  <si>
    <t>Isolamento térmico em polietileno expandido, espessura de 5 mm, para tubulação de 1/2´ (15 mm)</t>
  </si>
  <si>
    <t>JARDIM RAINHA</t>
  </si>
  <si>
    <t>43.07.350</t>
  </si>
  <si>
    <t>43.07.330</t>
  </si>
  <si>
    <t>Ar condicionado a frio, tipo split parede com capacidade de 24.000 BTU/h</t>
  </si>
  <si>
    <t>Ar condicionado a frio, tipo split parede com capacidade de 12.000 BTU/h</t>
  </si>
  <si>
    <t>03.02</t>
  </si>
  <si>
    <t>MATERIAIS DE REFRIGERAÇÃO</t>
  </si>
  <si>
    <t>46.27.100</t>
  </si>
  <si>
    <t>32.11.290</t>
  </si>
  <si>
    <t>03.02.01</t>
  </si>
  <si>
    <t>03.02.02</t>
  </si>
  <si>
    <t>03.02.03</t>
  </si>
  <si>
    <t>03.02.04</t>
  </si>
  <si>
    <t>03.02.05</t>
  </si>
  <si>
    <t>03.02.06</t>
  </si>
  <si>
    <t>03.02.07</t>
  </si>
  <si>
    <t>03.03</t>
  </si>
  <si>
    <t>03.03.01</t>
  </si>
  <si>
    <t>03.03.02</t>
  </si>
  <si>
    <t>03.03.03</t>
  </si>
  <si>
    <t>03.03.04</t>
  </si>
  <si>
    <t>03.03.05</t>
  </si>
  <si>
    <t>03.03.06</t>
  </si>
  <si>
    <t>Tubo de cobre flexível, espessura 1/32" - diâmetro 5/8", inclusive conexões</t>
  </si>
  <si>
    <t>Isolamento térmico em espuma elastomérica, espessura de 9 a 12 mm, para tubulação de 5/8´ (cobre) ou 1/4´ (ferro)</t>
  </si>
  <si>
    <t>04.01.03</t>
  </si>
  <si>
    <t>UBS BRIQUET</t>
  </si>
  <si>
    <t>04.02</t>
  </si>
  <si>
    <t>04.02.03</t>
  </si>
  <si>
    <t>04.02.04</t>
  </si>
  <si>
    <t>04.02.05</t>
  </si>
  <si>
    <t>04.02.06</t>
  </si>
  <si>
    <t>04.03</t>
  </si>
  <si>
    <t>04.03.01</t>
  </si>
  <si>
    <t>04.03.02</t>
  </si>
  <si>
    <t>04.03.03</t>
  </si>
  <si>
    <t>04.03.04</t>
  </si>
  <si>
    <t>04.03.05</t>
  </si>
  <si>
    <t>04.03.06</t>
  </si>
  <si>
    <t>SINAPI-I</t>
  </si>
  <si>
    <t>FORNECIMENTO E INSTALAÇÃO DE EQUIPAMENTOS DE AR CONDICIONADO E CORTINAS PARA AS UNIDADES DE SAÚDE</t>
  </si>
  <si>
    <t>IMPLANTAÇÃO EM UNIDADES DE SAÚDE</t>
  </si>
  <si>
    <t>ITAPEVI-SP (CONSTANTES NO TERMO DE REFERÊNCIA)</t>
  </si>
  <si>
    <t>Área de intervenção</t>
  </si>
  <si>
    <t>Invest./Área</t>
  </si>
  <si>
    <t>UBS Santa Cecília</t>
  </si>
  <si>
    <t>05.02</t>
  </si>
  <si>
    <t>05.02.03</t>
  </si>
  <si>
    <t>05.03</t>
  </si>
  <si>
    <t>39.02.016</t>
  </si>
  <si>
    <t>05.03.01</t>
  </si>
  <si>
    <t>05.03.02</t>
  </si>
  <si>
    <t>05.03.03</t>
  </si>
  <si>
    <t>05.03.04</t>
  </si>
  <si>
    <t>05.03.05</t>
  </si>
  <si>
    <t>05.03.06</t>
  </si>
  <si>
    <t>05.03.07</t>
  </si>
  <si>
    <t>Cabo de cobre de 2,5 mm², isolamento 750 V - isolação em PVC 70°C</t>
  </si>
  <si>
    <t>05.04</t>
  </si>
  <si>
    <t>11587</t>
  </si>
  <si>
    <t>05.04.01</t>
  </si>
  <si>
    <t>OBRA CIVIL</t>
  </si>
  <si>
    <t>FORRO DE PVC LISO, BRANCO, REGUA DE 10 CM, ESPESSURA DE 8 MM A 10 MM (COM COLOCACAO / SEM ESTRUTURA METALICA)</t>
  </si>
  <si>
    <t xml:space="preserve">M2    </t>
  </si>
  <si>
    <t>103263</t>
  </si>
  <si>
    <t>103261</t>
  </si>
  <si>
    <t>AR CONDICIONADO SPLIT INVERTER, PISO TETO, 48000 BTU/H, CICLO FRIO - FORNECIMENTO E INSTALAÇÃO. AF_11/2021_P</t>
  </si>
  <si>
    <t>AR CONDICIONADO SPLIT INVERTER, PISO TETO, 36000 BTU/H, CICLO FRIO - FORNECIMENTO E INSTALAÇÃO. AF_11/2021_P</t>
  </si>
  <si>
    <t>38.04.120</t>
  </si>
  <si>
    <t>40.06.120</t>
  </si>
  <si>
    <t>36.20.060</t>
  </si>
  <si>
    <t>2501</t>
  </si>
  <si>
    <t>2500</t>
  </si>
  <si>
    <t>02.03</t>
  </si>
  <si>
    <t>02.03.01</t>
  </si>
  <si>
    <t>02.03.02</t>
  </si>
  <si>
    <t>02.03.03</t>
  </si>
  <si>
    <t>02.03.04</t>
  </si>
  <si>
    <t>02.03.05</t>
  </si>
  <si>
    <t>02.03.06</t>
  </si>
  <si>
    <t>02.03.07</t>
  </si>
  <si>
    <t>Eletroduto galvanizado conforme NBR13057 -  2´ com acessórios</t>
  </si>
  <si>
    <t>Condulete metálico de 2´</t>
  </si>
  <si>
    <t>Braçadeira para fixação de eletroduto, até 4´</t>
  </si>
  <si>
    <t>ELETRODUTO FLEXIVEL, EM ACO GALVANIZADO, REVESTIDO EXTERNAMENTE COM PVC PRETO, DIAMETRO EXTERNO DE 32 MM (1"), TIPO SEALTUBO</t>
  </si>
  <si>
    <t>ELETRODUTO FLEXIVEL, EM ACO GALVANIZADO, REVESTIDO EXTERNAMENTE COM PVC PRETO, DIAMETRO EXTERNO DE 60 MM (2"), TIPO SEALTUBO</t>
  </si>
  <si>
    <t>02.04</t>
  </si>
  <si>
    <t>INFRAESTRUTURA PARA REDE ELETRICA</t>
  </si>
  <si>
    <t>2391</t>
  </si>
  <si>
    <t>34709</t>
  </si>
  <si>
    <t>39.02.030</t>
  </si>
  <si>
    <t>39.04.070</t>
  </si>
  <si>
    <t>02.04.01</t>
  </si>
  <si>
    <t>02.04.02</t>
  </si>
  <si>
    <t>02.04.03</t>
  </si>
  <si>
    <t>02.04.04</t>
  </si>
  <si>
    <t>02.04.05</t>
  </si>
  <si>
    <t>02.04.06</t>
  </si>
  <si>
    <t>02.04.07</t>
  </si>
  <si>
    <t>DISJUNTOR TERMOMAGNETICO TRIPOLAR 125A</t>
  </si>
  <si>
    <t xml:space="preserve">UN    </t>
  </si>
  <si>
    <t>DISJUNTOR TIPO DIN/IEC, TRIPOLAR DE 10 ATE 50A</t>
  </si>
  <si>
    <t>Cabo de cobre de 6 mm², isolamento 750 V - isolação em PVC 70°C</t>
  </si>
  <si>
    <t>Cabo de cobre nu, têmpera mole, classe 2, de 35 mm²</t>
  </si>
  <si>
    <t>MATERIAIS ELETRICOS</t>
  </si>
  <si>
    <t>200361</t>
  </si>
  <si>
    <t>91677</t>
  </si>
  <si>
    <t>4083</t>
  </si>
  <si>
    <t>SIURB EDIF</t>
  </si>
  <si>
    <t>PROJETO EXECUTIVO (PRANCHA A1)</t>
  </si>
  <si>
    <t>ENGENHEIRO ELETRICISTA COM ENCARGOS COMPLEMENTARES</t>
  </si>
  <si>
    <t xml:space="preserve">ENCARREGADO GERAL DE OBRAS (HORISTA)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</si>
  <si>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</si>
  <si>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ADMINISTRAÇÃO</t>
  </si>
  <si>
    <t>01.04</t>
  </si>
  <si>
    <t>01.04.01</t>
  </si>
  <si>
    <t>01.04.02</t>
  </si>
  <si>
    <t>01.04.03</t>
  </si>
  <si>
    <t>01.04.04</t>
  </si>
  <si>
    <t>01.04.05</t>
  </si>
  <si>
    <t>01.04.06</t>
  </si>
  <si>
    <t>01.04.07</t>
  </si>
  <si>
    <t>01.04.08</t>
  </si>
  <si>
    <t>02.03.08</t>
  </si>
  <si>
    <t>02.03.09</t>
  </si>
  <si>
    <t>02.03.10</t>
  </si>
  <si>
    <t>02.03.11</t>
  </si>
  <si>
    <t>02.03.12</t>
  </si>
  <si>
    <t>02.03.13</t>
  </si>
  <si>
    <t>02.05</t>
  </si>
  <si>
    <t>02.05.01</t>
  </si>
  <si>
    <t>02.05.02</t>
  </si>
  <si>
    <t>02.05.03</t>
  </si>
  <si>
    <t>02.05.04</t>
  </si>
  <si>
    <t>02.05.05</t>
  </si>
  <si>
    <t>02.05.06</t>
  </si>
  <si>
    <t>02.05.07</t>
  </si>
  <si>
    <t>03.03.07</t>
  </si>
  <si>
    <t>03.03.08</t>
  </si>
  <si>
    <t>03.03.09</t>
  </si>
  <si>
    <t>03.03.10</t>
  </si>
  <si>
    <t>03.03.11</t>
  </si>
  <si>
    <t>03.04</t>
  </si>
  <si>
    <t>03.04.01</t>
  </si>
  <si>
    <t>03.04.02</t>
  </si>
  <si>
    <t>03.04.03</t>
  </si>
  <si>
    <t>03.04.04</t>
  </si>
  <si>
    <t>03.04.05</t>
  </si>
  <si>
    <t>03.04.06</t>
  </si>
  <si>
    <t>04.03.07</t>
  </si>
  <si>
    <t>04.03.08</t>
  </si>
  <si>
    <t>04.03.09</t>
  </si>
  <si>
    <t>04.03.10</t>
  </si>
  <si>
    <t>04.03.11</t>
  </si>
  <si>
    <t>04.03.12</t>
  </si>
  <si>
    <t>04.04</t>
  </si>
  <si>
    <t>04.04.01</t>
  </si>
  <si>
    <t>04.04.02</t>
  </si>
  <si>
    <t>04.04.03</t>
  </si>
  <si>
    <t>04.04.04</t>
  </si>
  <si>
    <t>04.04.05</t>
  </si>
  <si>
    <t>04.04.06</t>
  </si>
  <si>
    <t>05.03.08</t>
  </si>
  <si>
    <t>05.04.02</t>
  </si>
  <si>
    <t>05.04.03</t>
  </si>
  <si>
    <t>05.04.04</t>
  </si>
  <si>
    <t>05.04.05</t>
  </si>
  <si>
    <t>05.04.06</t>
  </si>
  <si>
    <t>05.04.07</t>
  </si>
  <si>
    <t>05.05</t>
  </si>
  <si>
    <t>05.05.01</t>
  </si>
  <si>
    <t>xx,xx%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</si>
</sst>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\-??_);_(@_)"/>
    <numFmt numFmtId="165" formatCode="0.0000"/>
    <numFmt numFmtId="166" formatCode="0,000.00&quot; m2&quot;"/>
    <numFmt numFmtId="167" formatCode="&quot;R$ &quot;* #,##0.00\ &quot;/&quot;\ &quot;m2&quot;"/>
    <numFmt numFmtId="168" formatCode="00"/>
    <numFmt numFmtId="169" formatCode="_-* #,##0.00_-;\-* #,##0.00_-;_-* \-??_-;_-@_-"/>
    <numFmt numFmtId="170" formatCode="General;General;"/>
    <numFmt numFmtId="171" formatCode="dd\ &quot;de&quot;\ mmmm\ &quot;de&quot;\ yyyy"/>
    <numFmt numFmtId="172" formatCode="&quot;R$ &quot;#,##0.00"/>
    <numFmt numFmtId="173" formatCode="_(* #,##0.00_);_(* \(#,##0.00\);_(* \-??_);_(@_)"/>
    <numFmt numFmtId="174" formatCode="&quot;R$ &quot;\ #,##0.00\ &quot;/&quot;\ &quot;m2&quot;"/>
    <numFmt numFmtId="175" formatCode="_(&quot;R$ &quot;#,##0.00_);_(&quot;R$ &quot;* \(#,##0.00\);_(&quot;R$ &quot;* \-??_);_(@_)"/>
    <numFmt numFmtId="176" formatCode="0.00000000%"/>
    <numFmt numFmtId="177" formatCode="_(&quot;R$ &quot;* #,##0.00_);_(&quot;R$ &quot;* \(#,##0.00\);_(&quot;R$ &quot;* &quot;-&quot;??_);_(@_)"/>
    <numFmt numFmtId="178" formatCode="&quot;R$&quot;\ #,##0.00"/>
    <numFmt numFmtId="179" formatCode="_(* #,##0.00000_);_(* \(#,##0.00000\);_(* \-??_);_(@_)"/>
    <numFmt numFmtId="180" formatCode="0.00_)"/>
    <numFmt numFmtId="181" formatCode="_(* #,##0.00_);_(* \(#,##0.00\);_(* &quot;-&quot;??_);_(@_)"/>
    <numFmt numFmtId="182" formatCode="&quot;MÊS&quot;\ ##"/>
    <numFmt numFmtId="183" formatCode="&quot; R$ &quot;#,##0.00\ &quot;/ m2&quot;"/>
    <numFmt numFmtId="184" formatCode="_(&quot;R$ &quot;#,##0.00_);_(&quot;R$ &quot;\(#,##0.00\);_(&quot;R$ &quot;\ \-??_);_(@_)"/>
    <numFmt numFmtId="185" formatCode="##,##0.00\ &quot;m2&quot;"/>
    <numFmt numFmtId="186" formatCode="* #,##0.00\ ;* \(#,##0.00\);* \-#\ ;@\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.5"/>
      <name val="Arial"/>
      <family val="2"/>
    </font>
    <font>
      <b/>
      <sz val="24"/>
      <name val="Arial"/>
      <family val="2"/>
    </font>
    <font>
      <b/>
      <shadow/>
      <sz val="14"/>
      <name val="Arial"/>
      <family val="2"/>
    </font>
    <font>
      <shadow/>
      <sz val="10"/>
      <name val="Arial"/>
      <family val="2"/>
    </font>
    <font>
      <b/>
      <sz val="11.5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hadow/>
      <sz val="10"/>
      <name val="Arial"/>
      <family val="2"/>
    </font>
    <font>
      <b/>
      <sz val="11"/>
      <color theme="0"/>
      <name val="Arial"/>
      <family val="2"/>
    </font>
    <font>
      <sz val="14"/>
      <name val="Arial"/>
      <family val="2"/>
    </font>
    <font>
      <b/>
      <sz val="12"/>
      <color theme="0"/>
      <name val="Arial"/>
      <family val="2"/>
    </font>
    <font>
      <b/>
      <i/>
      <sz val="12"/>
      <name val="Arial"/>
      <family val="2"/>
    </font>
    <font>
      <sz val="14"/>
      <color theme="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sz val="15"/>
      <name val="Arial"/>
      <family val="2"/>
    </font>
    <font>
      <b/>
      <sz val="15"/>
      <color theme="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6"/>
      <color theme="0"/>
      <name val="Arial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31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3" tint="-0.499984740745262"/>
        <b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31"/>
      </patternFill>
    </fill>
  </fills>
  <borders count="2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/>
      <right style="medium">
        <color indexed="64"/>
      </right>
      <top style="thick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64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 style="medium">
        <color indexed="8"/>
      </right>
      <top style="hair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64"/>
      </bottom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8"/>
      </top>
      <bottom style="thick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hair">
        <color indexed="64"/>
      </bottom>
      <diagonal/>
    </border>
    <border>
      <left style="medium">
        <color indexed="8"/>
      </left>
      <right style="medium">
        <color indexed="64"/>
      </right>
      <top style="hair">
        <color indexed="64"/>
      </top>
      <bottom/>
      <diagonal/>
    </border>
    <border>
      <left style="medium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7" fontId="25" fillId="0" borderId="0" applyFont="0" applyFill="0" applyBorder="0" applyAlignment="0" applyProtection="0"/>
    <xf numFmtId="164" fontId="2" fillId="0" borderId="0"/>
    <xf numFmtId="0" fontId="2" fillId="0" borderId="0" applyBorder="0"/>
    <xf numFmtId="0" fontId="1" fillId="0" borderId="0"/>
    <xf numFmtId="181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2" fillId="0" borderId="0"/>
    <xf numFmtId="0" fontId="2" fillId="0" borderId="0" applyNumberFormat="0"/>
    <xf numFmtId="0" fontId="33" fillId="0" borderId="0"/>
    <xf numFmtId="0" fontId="33" fillId="0" borderId="0"/>
    <xf numFmtId="0" fontId="29" fillId="0" borderId="0"/>
    <xf numFmtId="0" fontId="2" fillId="0" borderId="0"/>
    <xf numFmtId="186" fontId="2" fillId="0" borderId="0"/>
    <xf numFmtId="181" fontId="25" fillId="0" borderId="0" applyFont="0" applyFill="0" applyBorder="0" applyAlignment="0" applyProtection="0"/>
    <xf numFmtId="0" fontId="34" fillId="0" borderId="113">
      <alignment horizontal="left" wrapText="1"/>
    </xf>
    <xf numFmtId="9" fontId="2" fillId="0" borderId="0"/>
    <xf numFmtId="173" fontId="2" fillId="0" borderId="0"/>
  </cellStyleXfs>
  <cellXfs count="722">
    <xf numFmtId="0" fontId="0" fillId="0" borderId="0" xfId="0"/>
    <xf numFmtId="0" fontId="3" fillId="0" borderId="0" xfId="4" applyFont="1" applyAlignment="1">
      <alignment horizontal="center" vertical="center"/>
    </xf>
    <xf numFmtId="43" fontId="1" fillId="0" borderId="0" xfId="1"/>
    <xf numFmtId="0" fontId="8" fillId="0" borderId="0" xfId="4" applyFont="1" applyAlignment="1" applyProtection="1">
      <alignment horizontal="centerContinuous" vertical="center"/>
      <protection hidden="1"/>
    </xf>
    <xf numFmtId="0" fontId="8" fillId="0" borderId="0" xfId="4" applyFont="1" applyAlignment="1" applyProtection="1">
      <alignment vertical="center"/>
      <protection hidden="1"/>
    </xf>
    <xf numFmtId="0" fontId="0" fillId="0" borderId="0" xfId="4" applyFont="1" applyAlignment="1" applyProtection="1">
      <alignment vertical="center"/>
      <protection hidden="1"/>
    </xf>
    <xf numFmtId="0" fontId="5" fillId="0" borderId="0" xfId="4" applyFont="1" applyAlignment="1" applyProtection="1">
      <alignment horizontal="centerContinuous" vertical="center"/>
      <protection hidden="1"/>
    </xf>
    <xf numFmtId="0" fontId="5" fillId="0" borderId="0" xfId="4" applyFont="1" applyAlignment="1" applyProtection="1">
      <alignment vertical="center"/>
      <protection hidden="1"/>
    </xf>
    <xf numFmtId="0" fontId="5" fillId="0" borderId="0" xfId="4" applyFont="1" applyAlignment="1" applyProtection="1">
      <alignment horizontal="center" vertical="center"/>
      <protection hidden="1"/>
    </xf>
    <xf numFmtId="0" fontId="9" fillId="0" borderId="0" xfId="4" applyFont="1" applyAlignment="1" applyProtection="1">
      <alignment horizontal="centerContinuous" vertical="center"/>
      <protection hidden="1"/>
    </xf>
    <xf numFmtId="0" fontId="9" fillId="0" borderId="0" xfId="4" applyFont="1" applyAlignment="1" applyProtection="1">
      <alignment vertical="center"/>
      <protection hidden="1"/>
    </xf>
    <xf numFmtId="0" fontId="19" fillId="0" borderId="0" xfId="4" applyFont="1" applyAlignment="1" applyProtection="1">
      <alignment vertical="center"/>
      <protection hidden="1"/>
    </xf>
    <xf numFmtId="0" fontId="19" fillId="0" borderId="0" xfId="4" applyFont="1" applyAlignment="1" applyProtection="1">
      <alignment horizontal="center" vertical="center"/>
      <protection hidden="1"/>
    </xf>
    <xf numFmtId="4" fontId="19" fillId="0" borderId="0" xfId="4" applyNumberFormat="1" applyFont="1" applyAlignment="1" applyProtection="1">
      <alignment horizontal="center" vertical="center"/>
      <protection hidden="1"/>
    </xf>
    <xf numFmtId="165" fontId="19" fillId="0" borderId="0" xfId="4" applyNumberFormat="1" applyFont="1" applyAlignment="1" applyProtection="1">
      <alignment horizontal="center" vertical="center"/>
      <protection hidden="1"/>
    </xf>
    <xf numFmtId="0" fontId="5" fillId="0" borderId="10" xfId="4" applyFont="1" applyBorder="1" applyAlignment="1" applyProtection="1">
      <alignment vertical="center" wrapText="1"/>
      <protection hidden="1"/>
    </xf>
    <xf numFmtId="0" fontId="5" fillId="0" borderId="11" xfId="4" applyFont="1" applyBorder="1" applyAlignment="1" applyProtection="1">
      <alignment vertical="center" wrapText="1"/>
      <protection hidden="1"/>
    </xf>
    <xf numFmtId="0" fontId="0" fillId="0" borderId="11" xfId="4" applyFont="1" applyBorder="1" applyAlignment="1" applyProtection="1">
      <alignment vertical="center"/>
      <protection hidden="1"/>
    </xf>
    <xf numFmtId="0" fontId="0" fillId="0" borderId="12" xfId="4" applyFont="1" applyBorder="1" applyAlignment="1" applyProtection="1">
      <alignment vertical="center"/>
      <protection hidden="1"/>
    </xf>
    <xf numFmtId="0" fontId="3" fillId="0" borderId="13" xfId="4" applyFont="1" applyBorder="1" applyAlignment="1" applyProtection="1">
      <alignment vertical="center" wrapText="1"/>
      <protection hidden="1"/>
    </xf>
    <xf numFmtId="0" fontId="3" fillId="0" borderId="0" xfId="4" applyFont="1" applyAlignment="1" applyProtection="1">
      <alignment vertical="center"/>
      <protection hidden="1"/>
    </xf>
    <xf numFmtId="0" fontId="23" fillId="0" borderId="0" xfId="4" applyFont="1" applyAlignment="1" applyProtection="1">
      <alignment vertical="center"/>
      <protection hidden="1"/>
    </xf>
    <xf numFmtId="0" fontId="23" fillId="0" borderId="0" xfId="4" applyFont="1" applyAlignment="1" applyProtection="1">
      <alignment vertical="center" wrapText="1"/>
      <protection hidden="1"/>
    </xf>
    <xf numFmtId="0" fontId="23" fillId="0" borderId="14" xfId="4" applyFont="1" applyBorder="1" applyAlignment="1" applyProtection="1">
      <alignment vertical="center" wrapText="1"/>
      <protection hidden="1"/>
    </xf>
    <xf numFmtId="0" fontId="4" fillId="0" borderId="0" xfId="4" applyFont="1" applyAlignment="1" applyProtection="1">
      <alignment vertical="center"/>
      <protection hidden="1"/>
    </xf>
    <xf numFmtId="0" fontId="3" fillId="0" borderId="0" xfId="4" applyFont="1" applyAlignment="1" applyProtection="1">
      <alignment vertical="center" wrapText="1"/>
      <protection hidden="1"/>
    </xf>
    <xf numFmtId="0" fontId="3" fillId="0" borderId="14" xfId="4" applyFont="1" applyBorder="1" applyAlignment="1" applyProtection="1">
      <alignment vertical="center" wrapText="1"/>
      <protection hidden="1"/>
    </xf>
    <xf numFmtId="0" fontId="3" fillId="0" borderId="13" xfId="4" applyFont="1" applyBorder="1" applyAlignment="1" applyProtection="1">
      <alignment vertical="center"/>
      <protection hidden="1"/>
    </xf>
    <xf numFmtId="0" fontId="11" fillId="0" borderId="0" xfId="4" applyFont="1" applyAlignment="1" applyProtection="1">
      <alignment vertical="center"/>
      <protection hidden="1"/>
    </xf>
    <xf numFmtId="2" fontId="4" fillId="0" borderId="0" xfId="4" applyNumberFormat="1" applyFont="1" applyAlignment="1" applyProtection="1">
      <alignment vertical="center"/>
      <protection hidden="1"/>
    </xf>
    <xf numFmtId="0" fontId="11" fillId="0" borderId="0" xfId="4" applyFont="1" applyAlignment="1" applyProtection="1">
      <alignment vertical="center" wrapText="1"/>
      <protection hidden="1"/>
    </xf>
    <xf numFmtId="164" fontId="11" fillId="0" borderId="0" xfId="4" applyNumberFormat="1" applyFont="1" applyAlignment="1" applyProtection="1">
      <alignment horizontal="left" vertical="center"/>
      <protection hidden="1"/>
    </xf>
    <xf numFmtId="164" fontId="3" fillId="0" borderId="0" xfId="4" applyNumberFormat="1" applyFont="1" applyAlignment="1" applyProtection="1">
      <alignment vertical="center"/>
      <protection hidden="1"/>
    </xf>
    <xf numFmtId="0" fontId="3" fillId="0" borderId="14" xfId="4" applyFont="1" applyBorder="1" applyAlignment="1" applyProtection="1">
      <alignment vertical="center"/>
      <protection hidden="1"/>
    </xf>
    <xf numFmtId="0" fontId="5" fillId="0" borderId="42" xfId="4" applyFont="1" applyBorder="1" applyAlignment="1" applyProtection="1">
      <alignment vertical="center"/>
      <protection hidden="1"/>
    </xf>
    <xf numFmtId="0" fontId="5" fillId="0" borderId="17" xfId="4" applyFont="1" applyBorder="1" applyAlignment="1" applyProtection="1">
      <alignment vertical="center"/>
      <protection hidden="1"/>
    </xf>
    <xf numFmtId="0" fontId="0" fillId="0" borderId="17" xfId="4" applyFont="1" applyBorder="1" applyAlignment="1" applyProtection="1">
      <alignment vertical="center"/>
      <protection hidden="1"/>
    </xf>
    <xf numFmtId="0" fontId="4" fillId="0" borderId="17" xfId="4" applyFont="1" applyBorder="1" applyAlignment="1" applyProtection="1">
      <alignment vertical="center"/>
      <protection hidden="1"/>
    </xf>
    <xf numFmtId="0" fontId="4" fillId="0" borderId="16" xfId="4" applyFont="1" applyBorder="1" applyAlignment="1" applyProtection="1">
      <alignment vertical="center"/>
      <protection hidden="1"/>
    </xf>
    <xf numFmtId="0" fontId="0" fillId="0" borderId="16" xfId="4" applyFont="1" applyBorder="1" applyAlignment="1" applyProtection="1">
      <alignment vertical="center"/>
      <protection hidden="1"/>
    </xf>
    <xf numFmtId="0" fontId="4" fillId="0" borderId="18" xfId="4" applyFont="1" applyBorder="1" applyAlignment="1" applyProtection="1">
      <alignment vertical="center"/>
      <protection hidden="1"/>
    </xf>
    <xf numFmtId="0" fontId="12" fillId="3" borderId="59" xfId="6" applyFont="1" applyFill="1" applyBorder="1" applyAlignment="1" applyProtection="1">
      <alignment horizontal="center" vertical="center"/>
      <protection hidden="1"/>
    </xf>
    <xf numFmtId="0" fontId="21" fillId="0" borderId="0" xfId="4" applyFont="1" applyAlignment="1" applyProtection="1">
      <alignment vertical="center"/>
      <protection hidden="1"/>
    </xf>
    <xf numFmtId="0" fontId="12" fillId="3" borderId="62" xfId="6" applyFont="1" applyFill="1" applyBorder="1" applyAlignment="1" applyProtection="1">
      <alignment horizontal="center" vertical="center"/>
      <protection hidden="1"/>
    </xf>
    <xf numFmtId="0" fontId="24" fillId="3" borderId="63" xfId="6" applyFont="1" applyFill="1" applyBorder="1" applyAlignment="1" applyProtection="1">
      <alignment horizontal="center" vertical="center"/>
      <protection hidden="1"/>
    </xf>
    <xf numFmtId="0" fontId="24" fillId="3" borderId="64" xfId="6" applyFont="1" applyFill="1" applyBorder="1" applyAlignment="1" applyProtection="1">
      <alignment horizontal="center" vertical="center"/>
      <protection hidden="1"/>
    </xf>
    <xf numFmtId="0" fontId="24" fillId="3" borderId="65" xfId="6" applyFont="1" applyFill="1" applyBorder="1" applyAlignment="1" applyProtection="1">
      <alignment horizontal="center" vertical="center"/>
      <protection hidden="1"/>
    </xf>
    <xf numFmtId="0" fontId="24" fillId="3" borderId="66" xfId="6" applyFont="1" applyFill="1" applyBorder="1" applyAlignment="1" applyProtection="1">
      <alignment horizontal="center" vertical="center"/>
      <protection hidden="1"/>
    </xf>
    <xf numFmtId="0" fontId="24" fillId="3" borderId="67" xfId="6" applyFont="1" applyFill="1" applyBorder="1" applyAlignment="1" applyProtection="1">
      <alignment horizontal="center" vertical="center"/>
      <protection hidden="1"/>
    </xf>
    <xf numFmtId="0" fontId="6" fillId="0" borderId="0" xfId="6" applyFont="1" applyAlignment="1" applyProtection="1">
      <alignment vertical="center"/>
      <protection hidden="1"/>
    </xf>
    <xf numFmtId="0" fontId="6" fillId="0" borderId="16" xfId="6" applyFont="1" applyBorder="1" applyAlignment="1" applyProtection="1">
      <alignment vertical="center"/>
      <protection hidden="1"/>
    </xf>
    <xf numFmtId="0" fontId="2" fillId="0" borderId="0" xfId="4" applyProtection="1">
      <protection hidden="1"/>
    </xf>
    <xf numFmtId="10" fontId="2" fillId="0" borderId="71" xfId="6" applyNumberFormat="1" applyBorder="1" applyAlignment="1" applyProtection="1">
      <alignment horizontal="center" vertical="center"/>
      <protection hidden="1"/>
    </xf>
    <xf numFmtId="10" fontId="2" fillId="0" borderId="72" xfId="6" applyNumberFormat="1" applyBorder="1" applyAlignment="1" applyProtection="1">
      <alignment horizontal="center" vertical="center"/>
      <protection hidden="1"/>
    </xf>
    <xf numFmtId="10" fontId="2" fillId="0" borderId="73" xfId="6" applyNumberFormat="1" applyBorder="1" applyAlignment="1" applyProtection="1">
      <alignment horizontal="center" vertical="center"/>
      <protection hidden="1"/>
    </xf>
    <xf numFmtId="10" fontId="2" fillId="0" borderId="74" xfId="6" applyNumberFormat="1" applyBorder="1" applyAlignment="1" applyProtection="1">
      <alignment horizontal="center" vertical="center"/>
      <protection hidden="1"/>
    </xf>
    <xf numFmtId="176" fontId="2" fillId="0" borderId="0" xfId="4" applyNumberFormat="1" applyAlignment="1" applyProtection="1">
      <alignment horizontal="center" vertical="center"/>
      <protection hidden="1"/>
    </xf>
    <xf numFmtId="0" fontId="2" fillId="0" borderId="0" xfId="4" applyAlignment="1" applyProtection="1">
      <alignment horizontal="center" vertical="center"/>
      <protection hidden="1"/>
    </xf>
    <xf numFmtId="10" fontId="2" fillId="0" borderId="84" xfId="6" applyNumberFormat="1" applyBorder="1" applyAlignment="1" applyProtection="1">
      <alignment horizontal="center" vertical="center"/>
      <protection hidden="1"/>
    </xf>
    <xf numFmtId="10" fontId="2" fillId="0" borderId="85" xfId="6" applyNumberFormat="1" applyBorder="1" applyAlignment="1" applyProtection="1">
      <alignment horizontal="center" vertical="center"/>
      <protection hidden="1"/>
    </xf>
    <xf numFmtId="10" fontId="2" fillId="0" borderId="86" xfId="6" applyNumberFormat="1" applyBorder="1" applyAlignment="1" applyProtection="1">
      <alignment horizontal="center" vertical="center"/>
      <protection hidden="1"/>
    </xf>
    <xf numFmtId="10" fontId="2" fillId="0" borderId="87" xfId="6" applyNumberFormat="1" applyBorder="1" applyAlignment="1" applyProtection="1">
      <alignment horizontal="center" vertical="center"/>
      <protection hidden="1"/>
    </xf>
    <xf numFmtId="49" fontId="5" fillId="0" borderId="16" xfId="6" applyNumberFormat="1" applyFont="1" applyBorder="1" applyAlignment="1" applyProtection="1">
      <alignment horizontal="center"/>
      <protection hidden="1"/>
    </xf>
    <xf numFmtId="0" fontId="13" fillId="0" borderId="16" xfId="6" applyFont="1" applyBorder="1" applyAlignment="1" applyProtection="1">
      <alignment horizontal="center"/>
      <protection hidden="1"/>
    </xf>
    <xf numFmtId="10" fontId="3" fillId="0" borderId="16" xfId="6" applyNumberFormat="1" applyFont="1" applyBorder="1" applyAlignment="1" applyProtection="1">
      <alignment horizontal="center"/>
      <protection hidden="1"/>
    </xf>
    <xf numFmtId="176" fontId="2" fillId="0" borderId="0" xfId="4" applyNumberFormat="1" applyProtection="1">
      <protection hidden="1"/>
    </xf>
    <xf numFmtId="0" fontId="0" fillId="0" borderId="0" xfId="4" applyFont="1" applyAlignment="1" applyProtection="1">
      <alignment horizontal="left" vertical="center"/>
      <protection hidden="1"/>
    </xf>
    <xf numFmtId="2" fontId="2" fillId="0" borderId="0" xfId="4" applyNumberFormat="1" applyProtection="1">
      <protection hidden="1"/>
    </xf>
    <xf numFmtId="14" fontId="2" fillId="0" borderId="0" xfId="4" applyNumberFormat="1" applyProtection="1">
      <protection hidden="1"/>
    </xf>
    <xf numFmtId="0" fontId="0" fillId="0" borderId="0" xfId="4" applyFont="1" applyAlignment="1" applyProtection="1">
      <alignment horizontal="center" vertical="center" wrapText="1"/>
      <protection hidden="1"/>
    </xf>
    <xf numFmtId="0" fontId="0" fillId="0" borderId="0" xfId="4" applyFont="1" applyProtection="1">
      <protection hidden="1"/>
    </xf>
    <xf numFmtId="0" fontId="26" fillId="0" borderId="0" xfId="4" applyFont="1" applyAlignment="1" applyProtection="1">
      <alignment horizontal="center"/>
      <protection hidden="1"/>
    </xf>
    <xf numFmtId="0" fontId="15" fillId="0" borderId="0" xfId="4" applyFont="1" applyAlignment="1" applyProtection="1">
      <alignment horizontal="center" vertical="center"/>
      <protection hidden="1"/>
    </xf>
    <xf numFmtId="0" fontId="2" fillId="0" borderId="0" xfId="4" applyAlignment="1" applyProtection="1">
      <alignment vertical="center"/>
      <protection hidden="1"/>
    </xf>
    <xf numFmtId="10" fontId="2" fillId="0" borderId="0" xfId="4" applyNumberFormat="1" applyProtection="1">
      <protection hidden="1"/>
    </xf>
    <xf numFmtId="179" fontId="1" fillId="0" borderId="0" xfId="1" applyNumberFormat="1"/>
    <xf numFmtId="0" fontId="5" fillId="0" borderId="0" xfId="9" applyFont="1" applyAlignment="1">
      <alignment horizontal="left" vertical="center"/>
    </xf>
    <xf numFmtId="44" fontId="0" fillId="0" borderId="0" xfId="4" applyNumberFormat="1" applyFont="1" applyAlignment="1" applyProtection="1">
      <alignment horizontal="left" vertical="center"/>
      <protection hidden="1"/>
    </xf>
    <xf numFmtId="0" fontId="3" fillId="0" borderId="0" xfId="4" applyFont="1" applyAlignment="1">
      <alignment horizontal="center" vertical="center" wrapText="1"/>
    </xf>
    <xf numFmtId="4" fontId="3" fillId="0" borderId="0" xfId="4" applyNumberFormat="1" applyFont="1" applyAlignment="1">
      <alignment horizontal="center" vertical="center" wrapText="1"/>
    </xf>
    <xf numFmtId="0" fontId="3" fillId="0" borderId="14" xfId="4" applyFont="1" applyBorder="1" applyAlignment="1">
      <alignment horizontal="center" vertical="center" wrapText="1"/>
    </xf>
    <xf numFmtId="0" fontId="3" fillId="0" borderId="13" xfId="4" applyFont="1" applyBorder="1" applyAlignment="1">
      <alignment vertical="center" wrapText="1"/>
    </xf>
    <xf numFmtId="0" fontId="3" fillId="0" borderId="0" xfId="4" applyFont="1" applyAlignment="1">
      <alignment vertical="center"/>
    </xf>
    <xf numFmtId="0" fontId="3" fillId="0" borderId="0" xfId="4" applyFont="1" applyAlignment="1">
      <alignment vertical="center" wrapText="1"/>
    </xf>
    <xf numFmtId="0" fontId="3" fillId="0" borderId="13" xfId="4" applyFont="1" applyBorder="1" applyAlignment="1">
      <alignment vertical="center"/>
    </xf>
    <xf numFmtId="166" fontId="3" fillId="0" borderId="0" xfId="2" applyNumberFormat="1" applyFont="1" applyAlignment="1" applyProtection="1">
      <alignment horizontal="center" vertical="center" wrapText="1"/>
    </xf>
    <xf numFmtId="165" fontId="3" fillId="0" borderId="14" xfId="4" applyNumberFormat="1" applyFont="1" applyBorder="1" applyAlignment="1">
      <alignment horizontal="center" vertical="center" wrapText="1"/>
    </xf>
    <xf numFmtId="164" fontId="3" fillId="0" borderId="0" xfId="4" applyNumberFormat="1" applyFont="1" applyAlignment="1">
      <alignment horizontal="center" vertical="center" wrapText="1"/>
    </xf>
    <xf numFmtId="164" fontId="3" fillId="0" borderId="14" xfId="4" applyNumberFormat="1" applyFont="1" applyBorder="1" applyAlignment="1">
      <alignment horizontal="center" vertical="center" wrapText="1"/>
    </xf>
    <xf numFmtId="0" fontId="3" fillId="0" borderId="15" xfId="4" applyFont="1" applyBorder="1" applyAlignment="1">
      <alignment vertical="center" wrapText="1"/>
    </xf>
    <xf numFmtId="0" fontId="3" fillId="0" borderId="16" xfId="4" applyFont="1" applyBorder="1" applyAlignment="1">
      <alignment horizontal="center" vertical="center" wrapText="1"/>
    </xf>
    <xf numFmtId="167" fontId="3" fillId="0" borderId="16" xfId="2" applyNumberFormat="1" applyFont="1" applyBorder="1" applyAlignment="1" applyProtection="1">
      <alignment horizontal="left" vertical="center" wrapText="1"/>
    </xf>
    <xf numFmtId="44" fontId="3" fillId="0" borderId="18" xfId="2" applyFont="1" applyBorder="1" applyAlignment="1" applyProtection="1">
      <alignment horizontal="center" vertical="center" wrapText="1"/>
    </xf>
    <xf numFmtId="0" fontId="0" fillId="0" borderId="13" xfId="4" applyFont="1" applyBorder="1" applyAlignment="1">
      <alignment vertical="center" wrapText="1"/>
    </xf>
    <xf numFmtId="0" fontId="0" fillId="0" borderId="0" xfId="4" applyFont="1" applyAlignment="1">
      <alignment horizontal="center" vertical="center" wrapText="1"/>
    </xf>
    <xf numFmtId="0" fontId="0" fillId="0" borderId="0" xfId="4" applyFont="1" applyAlignment="1">
      <alignment vertical="center" wrapText="1"/>
    </xf>
    <xf numFmtId="0" fontId="0" fillId="0" borderId="34" xfId="4" applyFont="1" applyBorder="1" applyAlignment="1">
      <alignment horizontal="left" vertical="center" wrapText="1"/>
    </xf>
    <xf numFmtId="4" fontId="0" fillId="0" borderId="0" xfId="4" applyNumberFormat="1" applyFont="1" applyAlignment="1">
      <alignment horizontal="center" vertical="center" wrapText="1"/>
    </xf>
    <xf numFmtId="0" fontId="0" fillId="0" borderId="14" xfId="4" applyFont="1" applyBorder="1" applyAlignment="1">
      <alignment horizontal="center" vertical="center" wrapText="1"/>
    </xf>
    <xf numFmtId="49" fontId="12" fillId="3" borderId="19" xfId="4" applyNumberFormat="1" applyFont="1" applyFill="1" applyBorder="1" applyAlignment="1">
      <alignment horizontal="center" vertical="center"/>
    </xf>
    <xf numFmtId="0" fontId="12" fillId="3" borderId="20" xfId="4" applyFont="1" applyFill="1" applyBorder="1" applyAlignment="1">
      <alignment horizontal="center" vertical="center" wrapText="1"/>
    </xf>
    <xf numFmtId="0" fontId="12" fillId="3" borderId="21" xfId="4" applyFont="1" applyFill="1" applyBorder="1" applyAlignment="1">
      <alignment horizontal="left" vertical="center" wrapText="1"/>
    </xf>
    <xf numFmtId="0" fontId="12" fillId="3" borderId="22" xfId="4" applyFont="1" applyFill="1" applyBorder="1" applyAlignment="1">
      <alignment horizontal="center" vertical="center" wrapText="1"/>
    </xf>
    <xf numFmtId="4" fontId="12" fillId="3" borderId="21" xfId="4" applyNumberFormat="1" applyFont="1" applyFill="1" applyBorder="1" applyAlignment="1">
      <alignment horizontal="center" vertical="center" wrapText="1"/>
    </xf>
    <xf numFmtId="4" fontId="12" fillId="3" borderId="22" xfId="4" applyNumberFormat="1" applyFont="1" applyFill="1" applyBorder="1" applyAlignment="1">
      <alignment horizontal="center" vertical="center" wrapText="1"/>
    </xf>
    <xf numFmtId="44" fontId="12" fillId="3" borderId="22" xfId="2" applyFont="1" applyFill="1" applyBorder="1" applyAlignment="1" applyProtection="1">
      <alignment horizontal="center" vertical="center" wrapText="1"/>
    </xf>
    <xf numFmtId="165" fontId="12" fillId="3" borderId="23" xfId="4" applyNumberFormat="1" applyFont="1" applyFill="1" applyBorder="1" applyAlignment="1">
      <alignment horizontal="center" vertical="center" wrapText="1"/>
    </xf>
    <xf numFmtId="168" fontId="13" fillId="4" borderId="36" xfId="4" applyNumberFormat="1" applyFont="1" applyFill="1" applyBorder="1" applyAlignment="1">
      <alignment horizontal="centerContinuous" vertical="center" wrapText="1"/>
    </xf>
    <xf numFmtId="168" fontId="13" fillId="4" borderId="38" xfId="4" applyNumberFormat="1" applyFont="1" applyFill="1" applyBorder="1" applyAlignment="1">
      <alignment horizontal="centerContinuous" vertical="center" wrapText="1"/>
    </xf>
    <xf numFmtId="168" fontId="13" fillId="4" borderId="16" xfId="4" applyNumberFormat="1" applyFont="1" applyFill="1" applyBorder="1" applyAlignment="1">
      <alignment horizontal="centerContinuous" vertical="center" wrapText="1"/>
    </xf>
    <xf numFmtId="0" fontId="13" fillId="4" borderId="16" xfId="4" applyFont="1" applyFill="1" applyBorder="1" applyAlignment="1">
      <alignment horizontal="left" vertical="center" wrapText="1"/>
    </xf>
    <xf numFmtId="164" fontId="13" fillId="4" borderId="16" xfId="4" applyNumberFormat="1" applyFont="1" applyFill="1" applyBorder="1" applyAlignment="1">
      <alignment horizontal="centerContinuous" vertical="center" wrapText="1"/>
    </xf>
    <xf numFmtId="44" fontId="13" fillId="4" borderId="16" xfId="2" applyFont="1" applyFill="1" applyBorder="1" applyAlignment="1" applyProtection="1">
      <alignment horizontal="centerContinuous" vertical="center" wrapText="1"/>
    </xf>
    <xf numFmtId="10" fontId="13" fillId="4" borderId="18" xfId="3" applyNumberFormat="1" applyFont="1" applyFill="1" applyBorder="1" applyAlignment="1" applyProtection="1">
      <alignment horizontal="center" vertical="center" wrapText="1"/>
    </xf>
    <xf numFmtId="0" fontId="5" fillId="0" borderId="101" xfId="4" applyFont="1" applyBorder="1" applyAlignment="1">
      <alignment horizontal="centerContinuous" vertical="center"/>
    </xf>
    <xf numFmtId="0" fontId="5" fillId="0" borderId="102" xfId="4" applyFont="1" applyBorder="1" applyAlignment="1">
      <alignment horizontal="centerContinuous" vertical="center"/>
    </xf>
    <xf numFmtId="0" fontId="5" fillId="0" borderId="103" xfId="4" applyFont="1" applyBorder="1" applyAlignment="1">
      <alignment horizontal="centerContinuous" vertical="center"/>
    </xf>
    <xf numFmtId="0" fontId="5" fillId="0" borderId="27" xfId="4" applyFont="1" applyBorder="1" applyAlignment="1">
      <alignment horizontal="left" vertical="center" wrapText="1"/>
    </xf>
    <xf numFmtId="44" fontId="5" fillId="0" borderId="27" xfId="2" applyFont="1" applyBorder="1" applyAlignment="1" applyProtection="1">
      <alignment horizontal="centerContinuous" vertical="center"/>
    </xf>
    <xf numFmtId="10" fontId="5" fillId="0" borderId="28" xfId="3" applyNumberFormat="1" applyFont="1" applyBorder="1" applyAlignment="1" applyProtection="1">
      <alignment horizontal="center" vertical="center" wrapText="1"/>
    </xf>
    <xf numFmtId="49" fontId="0" fillId="0" borderId="228" xfId="0" applyNumberFormat="1" applyBorder="1" applyAlignment="1">
      <alignment horizontal="center" vertical="center"/>
    </xf>
    <xf numFmtId="0" fontId="2" fillId="0" borderId="115" xfId="4" applyBorder="1" applyAlignment="1">
      <alignment horizontal="center" vertical="center"/>
    </xf>
    <xf numFmtId="49" fontId="0" fillId="5" borderId="229" xfId="4" applyNumberFormat="1" applyFont="1" applyFill="1" applyBorder="1" applyAlignment="1">
      <alignment horizontal="center" vertical="center"/>
    </xf>
    <xf numFmtId="0" fontId="0" fillId="0" borderId="229" xfId="0" applyBorder="1" applyAlignment="1">
      <alignment horizontal="left" vertical="center" wrapText="1"/>
    </xf>
    <xf numFmtId="4" fontId="0" fillId="0" borderId="117" xfId="0" applyNumberFormat="1" applyBorder="1" applyAlignment="1">
      <alignment horizontal="center" vertical="center"/>
    </xf>
    <xf numFmtId="4" fontId="2" fillId="0" borderId="117" xfId="5" applyNumberFormat="1" applyBorder="1" applyAlignment="1">
      <alignment horizontal="center" vertical="center"/>
    </xf>
    <xf numFmtId="44" fontId="2" fillId="0" borderId="115" xfId="2" applyFont="1" applyFill="1" applyBorder="1" applyAlignment="1" applyProtection="1">
      <alignment horizontal="right" vertical="center"/>
    </xf>
    <xf numFmtId="10" fontId="2" fillId="0" borderId="120" xfId="3" applyNumberFormat="1" applyFont="1" applyBorder="1" applyAlignment="1" applyProtection="1">
      <alignment horizontal="center" vertical="center" wrapText="1"/>
    </xf>
    <xf numFmtId="49" fontId="0" fillId="0" borderId="33" xfId="0" applyNumberFormat="1" applyBorder="1" applyAlignment="1">
      <alignment horizontal="center" vertical="center"/>
    </xf>
    <xf numFmtId="0" fontId="2" fillId="0" borderId="104" xfId="4" applyBorder="1" applyAlignment="1">
      <alignment horizontal="center" vertical="center"/>
    </xf>
    <xf numFmtId="49" fontId="0" fillId="5" borderId="30" xfId="4" applyNumberFormat="1" applyFont="1" applyFill="1" applyBorder="1" applyAlignment="1">
      <alignment horizontal="center" vertical="center"/>
    </xf>
    <xf numFmtId="0" fontId="0" fillId="0" borderId="31" xfId="0" applyBorder="1" applyAlignment="1">
      <alignment horizontal="left" vertical="center" wrapText="1"/>
    </xf>
    <xf numFmtId="4" fontId="0" fillId="0" borderId="114" xfId="0" applyNumberFormat="1" applyBorder="1" applyAlignment="1">
      <alignment horizontal="center" vertical="center"/>
    </xf>
    <xf numFmtId="4" fontId="2" fillId="0" borderId="107" xfId="5" applyNumberFormat="1" applyBorder="1" applyAlignment="1">
      <alignment horizontal="center" vertical="center"/>
    </xf>
    <xf numFmtId="44" fontId="2" fillId="0" borderId="107" xfId="2" applyFont="1" applyFill="1" applyBorder="1" applyAlignment="1" applyProtection="1">
      <alignment horizontal="right" vertical="center"/>
    </xf>
    <xf numFmtId="10" fontId="2" fillId="0" borderId="139" xfId="3" applyNumberFormat="1" applyFont="1" applyBorder="1" applyAlignment="1" applyProtection="1">
      <alignment horizontal="center" vertical="center" wrapText="1"/>
    </xf>
    <xf numFmtId="49" fontId="0" fillId="0" borderId="230" xfId="0" applyNumberFormat="1" applyBorder="1" applyAlignment="1">
      <alignment horizontal="center" vertical="center"/>
    </xf>
    <xf numFmtId="0" fontId="2" fillId="0" borderId="105" xfId="4" applyBorder="1" applyAlignment="1">
      <alignment horizontal="center" vertical="center"/>
    </xf>
    <xf numFmtId="49" fontId="0" fillId="5" borderId="105" xfId="4" applyNumberFormat="1" applyFont="1" applyFill="1" applyBorder="1" applyAlignment="1">
      <alignment horizontal="center" vertical="center"/>
    </xf>
    <xf numFmtId="0" fontId="0" fillId="0" borderId="231" xfId="0" applyBorder="1" applyAlignment="1">
      <alignment horizontal="left" vertical="center" wrapText="1"/>
    </xf>
    <xf numFmtId="4" fontId="0" fillId="0" borderId="118" xfId="0" applyNumberFormat="1" applyBorder="1" applyAlignment="1">
      <alignment horizontal="center" vertical="center"/>
    </xf>
    <xf numFmtId="4" fontId="2" fillId="0" borderId="231" xfId="5" applyNumberFormat="1" applyBorder="1" applyAlignment="1">
      <alignment horizontal="center" vertical="center"/>
    </xf>
    <xf numFmtId="44" fontId="2" fillId="0" borderId="231" xfId="2" applyFont="1" applyFill="1" applyBorder="1" applyAlignment="1" applyProtection="1">
      <alignment horizontal="right" vertical="center"/>
    </xf>
    <xf numFmtId="10" fontId="2" fillId="0" borderId="178" xfId="3" applyNumberFormat="1" applyFont="1" applyBorder="1" applyAlignment="1" applyProtection="1">
      <alignment horizontal="center" vertical="center" wrapText="1"/>
    </xf>
    <xf numFmtId="0" fontId="5" fillId="0" borderId="142" xfId="4" applyFont="1" applyBorder="1" applyAlignment="1">
      <alignment horizontal="centerContinuous" vertical="center"/>
    </xf>
    <xf numFmtId="0" fontId="5" fillId="0" borderId="143" xfId="4" applyFont="1" applyBorder="1" applyAlignment="1">
      <alignment horizontal="centerContinuous" vertical="center"/>
    </xf>
    <xf numFmtId="0" fontId="5" fillId="0" borderId="136" xfId="4" applyFont="1" applyBorder="1" applyAlignment="1">
      <alignment horizontal="centerContinuous" vertical="center"/>
    </xf>
    <xf numFmtId="0" fontId="5" fillId="0" borderId="123" xfId="4" applyFont="1" applyBorder="1" applyAlignment="1">
      <alignment horizontal="left" vertical="center" wrapText="1"/>
    </xf>
    <xf numFmtId="44" fontId="5" fillId="0" borderId="123" xfId="2" applyFont="1" applyBorder="1" applyAlignment="1" applyProtection="1">
      <alignment horizontal="centerContinuous" vertical="center"/>
    </xf>
    <xf numFmtId="10" fontId="5" fillId="0" borderId="227" xfId="3" applyNumberFormat="1" applyFont="1" applyBorder="1" applyAlignment="1" applyProtection="1">
      <alignment horizontal="center" vertical="center" wrapText="1"/>
    </xf>
    <xf numFmtId="49" fontId="0" fillId="0" borderId="141" xfId="0" applyNumberFormat="1" applyBorder="1" applyAlignment="1">
      <alignment horizontal="center" vertical="center"/>
    </xf>
    <xf numFmtId="0" fontId="2" fillId="0" borderId="135" xfId="4" applyBorder="1" applyAlignment="1">
      <alignment horizontal="center" vertical="center"/>
    </xf>
    <xf numFmtId="49" fontId="0" fillId="5" borderId="135" xfId="4" applyNumberFormat="1" applyFont="1" applyFill="1" applyBorder="1" applyAlignment="1">
      <alignment horizontal="center" vertical="center"/>
    </xf>
    <xf numFmtId="4" fontId="0" fillId="0" borderId="122" xfId="0" applyNumberFormat="1" applyBorder="1" applyAlignment="1">
      <alignment horizontal="center" vertical="center"/>
    </xf>
    <xf numFmtId="4" fontId="2" fillId="0" borderId="114" xfId="5" applyNumberFormat="1" applyBorder="1" applyAlignment="1">
      <alignment horizontal="center" vertical="center"/>
    </xf>
    <xf numFmtId="44" fontId="2" fillId="0" borderId="130" xfId="2" applyFont="1" applyFill="1" applyBorder="1" applyAlignment="1" applyProtection="1">
      <alignment horizontal="right" vertical="center"/>
    </xf>
    <xf numFmtId="10" fontId="2" fillId="0" borderId="138" xfId="3" applyNumberFormat="1" applyFont="1" applyBorder="1" applyAlignment="1" applyProtection="1">
      <alignment horizontal="center" vertical="center" wrapText="1"/>
    </xf>
    <xf numFmtId="44" fontId="5" fillId="0" borderId="121" xfId="2" applyFont="1" applyBorder="1" applyAlignment="1" applyProtection="1">
      <alignment horizontal="centerContinuous" vertical="center"/>
    </xf>
    <xf numFmtId="44" fontId="2" fillId="0" borderId="117" xfId="2" applyFont="1" applyFill="1" applyBorder="1" applyAlignment="1" applyProtection="1">
      <alignment horizontal="right" vertical="center"/>
    </xf>
    <xf numFmtId="10" fontId="2" fillId="0" borderId="28" xfId="3" applyNumberFormat="1" applyFont="1" applyBorder="1" applyAlignment="1" applyProtection="1">
      <alignment horizontal="center" vertical="center" wrapText="1"/>
    </xf>
    <xf numFmtId="4" fontId="0" fillId="0" borderId="130" xfId="0" applyNumberFormat="1" applyBorder="1" applyAlignment="1">
      <alignment horizontal="center" vertical="center"/>
    </xf>
    <xf numFmtId="10" fontId="2" fillId="0" borderId="145" xfId="3" applyNumberFormat="1" applyFont="1" applyBorder="1" applyAlignment="1" applyProtection="1">
      <alignment horizontal="center" vertical="center" wrapText="1"/>
    </xf>
    <xf numFmtId="4" fontId="2" fillId="0" borderId="130" xfId="5" applyNumberFormat="1" applyBorder="1" applyAlignment="1">
      <alignment horizontal="center" vertical="center"/>
    </xf>
    <xf numFmtId="10" fontId="2" fillId="0" borderId="116" xfId="3" applyNumberFormat="1" applyFont="1" applyBorder="1" applyAlignment="1" applyProtection="1">
      <alignment horizontal="center" vertical="center" wrapText="1"/>
    </xf>
    <xf numFmtId="4" fontId="0" fillId="0" borderId="107" xfId="0" applyNumberFormat="1" applyBorder="1" applyAlignment="1">
      <alignment horizontal="center" vertical="center"/>
    </xf>
    <xf numFmtId="10" fontId="2" fillId="0" borderId="146" xfId="3" applyNumberFormat="1" applyFont="1" applyBorder="1" applyAlignment="1" applyProtection="1">
      <alignment horizontal="center" vertical="center" wrapText="1"/>
    </xf>
    <xf numFmtId="49" fontId="0" fillId="0" borderId="135" xfId="4" applyNumberFormat="1" applyFont="1" applyBorder="1" applyAlignment="1">
      <alignment horizontal="center" vertical="center"/>
    </xf>
    <xf numFmtId="49" fontId="0" fillId="0" borderId="29" xfId="4" applyNumberFormat="1" applyFont="1" applyBorder="1" applyAlignment="1">
      <alignment horizontal="center" vertical="center"/>
    </xf>
    <xf numFmtId="0" fontId="2" fillId="0" borderId="30" xfId="4" applyBorder="1" applyAlignment="1">
      <alignment horizontal="center" vertical="center"/>
    </xf>
    <xf numFmtId="4" fontId="0" fillId="0" borderId="31" xfId="0" applyNumberFormat="1" applyBorder="1" applyAlignment="1">
      <alignment horizontal="center" vertical="center"/>
    </xf>
    <xf numFmtId="4" fontId="2" fillId="0" borderId="31" xfId="5" applyNumberFormat="1" applyBorder="1" applyAlignment="1">
      <alignment horizontal="center" vertical="center"/>
    </xf>
    <xf numFmtId="10" fontId="0" fillId="0" borderId="32" xfId="3" applyNumberFormat="1" applyFont="1" applyBorder="1" applyAlignment="1" applyProtection="1">
      <alignment horizontal="center" vertical="center"/>
    </xf>
    <xf numFmtId="4" fontId="0" fillId="0" borderId="105" xfId="0" applyNumberFormat="1" applyBorder="1" applyAlignment="1">
      <alignment horizontal="center" vertical="center"/>
    </xf>
    <xf numFmtId="4" fontId="2" fillId="0" borderId="105" xfId="5" applyNumberFormat="1" applyBorder="1" applyAlignment="1">
      <alignment horizontal="center" vertical="center"/>
    </xf>
    <xf numFmtId="0" fontId="13" fillId="4" borderId="34" xfId="4" applyFont="1" applyFill="1" applyBorder="1" applyAlignment="1">
      <alignment horizontal="left" vertical="center" wrapText="1"/>
    </xf>
    <xf numFmtId="10" fontId="13" fillId="4" borderId="35" xfId="3" applyNumberFormat="1" applyFont="1" applyFill="1" applyBorder="1" applyAlignment="1" applyProtection="1">
      <alignment horizontal="center" vertical="center" wrapText="1"/>
    </xf>
    <xf numFmtId="44" fontId="2" fillId="0" borderId="114" xfId="2" applyFont="1" applyFill="1" applyBorder="1" applyAlignment="1" applyProtection="1">
      <alignment horizontal="right" vertical="center"/>
    </xf>
    <xf numFmtId="44" fontId="2" fillId="0" borderId="129" xfId="2" applyFont="1" applyFill="1" applyBorder="1" applyAlignment="1" applyProtection="1">
      <alignment horizontal="right" vertical="center"/>
    </xf>
    <xf numFmtId="49" fontId="0" fillId="0" borderId="216" xfId="4" applyNumberFormat="1" applyFont="1" applyBorder="1" applyAlignment="1">
      <alignment horizontal="center" vertical="center"/>
    </xf>
    <xf numFmtId="4" fontId="0" fillId="0" borderId="135" xfId="0" applyNumberFormat="1" applyBorder="1" applyAlignment="1">
      <alignment horizontal="center" vertical="center"/>
    </xf>
    <xf numFmtId="4" fontId="2" fillId="0" borderId="135" xfId="5" applyNumberFormat="1" applyBorder="1" applyAlignment="1">
      <alignment horizontal="center" vertical="center"/>
    </xf>
    <xf numFmtId="0" fontId="5" fillId="0" borderId="215" xfId="4" applyFont="1" applyBorder="1" applyAlignment="1">
      <alignment horizontal="centerContinuous" vertical="center"/>
    </xf>
    <xf numFmtId="0" fontId="5" fillId="5" borderId="27" xfId="4" applyFont="1" applyFill="1" applyBorder="1" applyAlignment="1">
      <alignment horizontal="left" vertical="center" wrapText="1"/>
    </xf>
    <xf numFmtId="49" fontId="0" fillId="0" borderId="30" xfId="4" applyNumberFormat="1" applyFont="1" applyBorder="1" applyAlignment="1">
      <alignment horizontal="center" vertical="center"/>
    </xf>
    <xf numFmtId="4" fontId="0" fillId="0" borderId="30" xfId="5" applyNumberFormat="1" applyFont="1" applyBorder="1" applyAlignment="1">
      <alignment horizontal="center" vertical="center"/>
    </xf>
    <xf numFmtId="10" fontId="0" fillId="0" borderId="32" xfId="3" applyNumberFormat="1" applyFont="1" applyFill="1" applyBorder="1" applyAlignment="1" applyProtection="1">
      <alignment horizontal="center" vertical="center"/>
    </xf>
    <xf numFmtId="0" fontId="2" fillId="0" borderId="119" xfId="4" applyBorder="1" applyAlignment="1">
      <alignment horizontal="center" vertical="center"/>
    </xf>
    <xf numFmtId="49" fontId="0" fillId="0" borderId="119" xfId="4" applyNumberFormat="1" applyFont="1" applyBorder="1" applyAlignment="1">
      <alignment horizontal="center" vertical="center"/>
    </xf>
    <xf numFmtId="0" fontId="0" fillId="0" borderId="119" xfId="0" applyBorder="1" applyAlignment="1">
      <alignment horizontal="left" vertical="center" wrapText="1"/>
    </xf>
    <xf numFmtId="4" fontId="0" fillId="0" borderId="119" xfId="0" applyNumberFormat="1" applyBorder="1" applyAlignment="1">
      <alignment horizontal="center" vertical="center"/>
    </xf>
    <xf numFmtId="4" fontId="0" fillId="0" borderId="119" xfId="5" applyNumberFormat="1" applyFont="1" applyBorder="1" applyAlignment="1">
      <alignment horizontal="center" vertical="center"/>
    </xf>
    <xf numFmtId="49" fontId="0" fillId="0" borderId="149" xfId="0" applyNumberFormat="1" applyBorder="1" applyAlignment="1">
      <alignment horizontal="center" vertical="center"/>
    </xf>
    <xf numFmtId="0" fontId="2" fillId="0" borderId="130" xfId="4" applyBorder="1" applyAlignment="1">
      <alignment horizontal="center" vertical="center"/>
    </xf>
    <xf numFmtId="49" fontId="0" fillId="0" borderId="130" xfId="4" applyNumberFormat="1" applyFont="1" applyBorder="1" applyAlignment="1">
      <alignment horizontal="center" vertical="center"/>
    </xf>
    <xf numFmtId="0" fontId="0" fillId="0" borderId="130" xfId="0" applyBorder="1" applyAlignment="1">
      <alignment horizontal="left" vertical="center" wrapText="1"/>
    </xf>
    <xf numFmtId="4" fontId="0" fillId="0" borderId="130" xfId="5" applyNumberFormat="1" applyFont="1" applyBorder="1" applyAlignment="1">
      <alignment horizontal="center" vertical="center"/>
    </xf>
    <xf numFmtId="0" fontId="2" fillId="0" borderId="114" xfId="4" applyBorder="1" applyAlignment="1">
      <alignment horizontal="center" vertical="center"/>
    </xf>
    <xf numFmtId="49" fontId="0" fillId="0" borderId="114" xfId="4" applyNumberFormat="1" applyFont="1" applyBorder="1" applyAlignment="1">
      <alignment horizontal="center" vertical="center"/>
    </xf>
    <xf numFmtId="0" fontId="0" fillId="0" borderId="114" xfId="0" applyBorder="1" applyAlignment="1">
      <alignment horizontal="left" vertical="center" wrapText="1"/>
    </xf>
    <xf numFmtId="4" fontId="0" fillId="0" borderId="107" xfId="5" applyNumberFormat="1" applyFont="1" applyBorder="1" applyAlignment="1">
      <alignment horizontal="center" vertical="center"/>
    </xf>
    <xf numFmtId="0" fontId="2" fillId="0" borderId="107" xfId="4" applyBorder="1" applyAlignment="1">
      <alignment horizontal="center" vertical="center"/>
    </xf>
    <xf numFmtId="49" fontId="0" fillId="0" borderId="107" xfId="4" applyNumberFormat="1" applyFont="1" applyBorder="1" applyAlignment="1">
      <alignment horizontal="center" vertical="center"/>
    </xf>
    <xf numFmtId="0" fontId="0" fillId="0" borderId="129" xfId="0" applyBorder="1" applyAlignment="1">
      <alignment horizontal="left" vertical="center" wrapText="1"/>
    </xf>
    <xf numFmtId="4" fontId="0" fillId="0" borderId="114" xfId="5" applyNumberFormat="1" applyFont="1" applyBorder="1" applyAlignment="1">
      <alignment horizontal="center" vertical="center"/>
    </xf>
    <xf numFmtId="0" fontId="0" fillId="0" borderId="31" xfId="4" applyFont="1" applyBorder="1" applyAlignment="1">
      <alignment horizontal="center" vertical="center"/>
    </xf>
    <xf numFmtId="49" fontId="0" fillId="5" borderId="31" xfId="4" applyNumberFormat="1" applyFont="1" applyFill="1" applyBorder="1" applyAlignment="1">
      <alignment horizontal="center" vertical="center"/>
    </xf>
    <xf numFmtId="0" fontId="0" fillId="0" borderId="214" xfId="0" applyBorder="1" applyAlignment="1">
      <alignment horizontal="left" vertical="center" wrapText="1"/>
    </xf>
    <xf numFmtId="4" fontId="0" fillId="0" borderId="214" xfId="5" applyNumberFormat="1" applyFont="1" applyBorder="1" applyAlignment="1">
      <alignment horizontal="center" vertical="center"/>
    </xf>
    <xf numFmtId="49" fontId="0" fillId="0" borderId="104" xfId="4" applyNumberFormat="1" applyFont="1" applyBorder="1" applyAlignment="1">
      <alignment horizontal="center" vertical="center"/>
    </xf>
    <xf numFmtId="4" fontId="0" fillId="0" borderId="104" xfId="0" applyNumberFormat="1" applyBorder="1" applyAlignment="1">
      <alignment horizontal="center" vertical="center"/>
    </xf>
    <xf numFmtId="4" fontId="0" fillId="0" borderId="135" xfId="5" applyNumberFormat="1" applyFont="1" applyBorder="1" applyAlignment="1">
      <alignment horizontal="center" vertical="center"/>
    </xf>
    <xf numFmtId="44" fontId="2" fillId="0" borderId="122" xfId="2" applyFont="1" applyFill="1" applyBorder="1" applyAlignment="1" applyProtection="1">
      <alignment horizontal="right" vertical="center"/>
    </xf>
    <xf numFmtId="0" fontId="5" fillId="0" borderId="218" xfId="4" applyFont="1" applyBorder="1" applyAlignment="1">
      <alignment horizontal="centerContinuous" vertical="center"/>
    </xf>
    <xf numFmtId="0" fontId="5" fillId="0" borderId="217" xfId="4" applyFont="1" applyBorder="1" applyAlignment="1">
      <alignment horizontal="centerContinuous" vertical="center"/>
    </xf>
    <xf numFmtId="49" fontId="0" fillId="0" borderId="156" xfId="0" applyNumberFormat="1" applyBorder="1" applyAlignment="1">
      <alignment horizontal="center" vertical="center"/>
    </xf>
    <xf numFmtId="0" fontId="2" fillId="0" borderId="159" xfId="4" applyBorder="1" applyAlignment="1">
      <alignment horizontal="center" vertical="center"/>
    </xf>
    <xf numFmtId="49" fontId="0" fillId="0" borderId="159" xfId="4" applyNumberFormat="1" applyFont="1" applyBorder="1" applyAlignment="1">
      <alignment horizontal="center" vertical="center"/>
    </xf>
    <xf numFmtId="0" fontId="0" fillId="0" borderId="159" xfId="0" applyBorder="1" applyAlignment="1">
      <alignment horizontal="left" vertical="center" wrapText="1"/>
    </xf>
    <xf numFmtId="4" fontId="0" fillId="0" borderId="159" xfId="0" applyNumberFormat="1" applyBorder="1" applyAlignment="1">
      <alignment horizontal="center" vertical="center"/>
    </xf>
    <xf numFmtId="4" fontId="0" fillId="0" borderId="159" xfId="5" applyNumberFormat="1" applyFont="1" applyBorder="1" applyAlignment="1">
      <alignment horizontal="center" vertical="center"/>
    </xf>
    <xf numFmtId="10" fontId="0" fillId="0" borderId="222" xfId="3" applyNumberFormat="1" applyFont="1" applyFill="1" applyBorder="1" applyAlignment="1" applyProtection="1">
      <alignment horizontal="center" vertical="center"/>
    </xf>
    <xf numFmtId="49" fontId="0" fillId="0" borderId="191" xfId="0" applyNumberFormat="1" applyBorder="1" applyAlignment="1">
      <alignment horizontal="center" vertical="center"/>
    </xf>
    <xf numFmtId="0" fontId="2" fillId="0" borderId="160" xfId="4" applyBorder="1" applyAlignment="1">
      <alignment horizontal="center" vertical="center"/>
    </xf>
    <xf numFmtId="49" fontId="0" fillId="0" borderId="160" xfId="4" applyNumberFormat="1" applyFont="1" applyBorder="1" applyAlignment="1">
      <alignment horizontal="center" vertical="center"/>
    </xf>
    <xf numFmtId="0" fontId="0" fillId="0" borderId="160" xfId="0" applyBorder="1" applyAlignment="1">
      <alignment horizontal="left" vertical="center" wrapText="1"/>
    </xf>
    <xf numFmtId="4" fontId="0" fillId="0" borderId="160" xfId="0" applyNumberFormat="1" applyBorder="1" applyAlignment="1">
      <alignment horizontal="center" vertical="center"/>
    </xf>
    <xf numFmtId="4" fontId="0" fillId="0" borderId="160" xfId="5" applyNumberFormat="1" applyFont="1" applyBorder="1" applyAlignment="1">
      <alignment horizontal="center" vertical="center"/>
    </xf>
    <xf numFmtId="10" fontId="0" fillId="0" borderId="152" xfId="3" applyNumberFormat="1" applyFont="1" applyFill="1" applyBorder="1" applyAlignment="1" applyProtection="1">
      <alignment horizontal="center" vertical="center"/>
    </xf>
    <xf numFmtId="49" fontId="0" fillId="0" borderId="48" xfId="0" applyNumberFormat="1" applyBorder="1" applyAlignment="1">
      <alignment horizontal="center" vertical="center"/>
    </xf>
    <xf numFmtId="0" fontId="2" fillId="0" borderId="1" xfId="4" applyBorder="1" applyAlignment="1">
      <alignment horizontal="center" vertical="center"/>
    </xf>
    <xf numFmtId="49" fontId="0" fillId="0" borderId="1" xfId="4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1" xfId="5" applyNumberFormat="1" applyFont="1" applyBorder="1" applyAlignment="1">
      <alignment horizontal="center" vertical="center"/>
    </xf>
    <xf numFmtId="10" fontId="0" fillId="0" borderId="116" xfId="3" applyNumberFormat="1" applyFont="1" applyFill="1" applyBorder="1" applyAlignment="1" applyProtection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2" fillId="0" borderId="2" xfId="4" applyBorder="1" applyAlignment="1">
      <alignment horizontal="center" vertical="center"/>
    </xf>
    <xf numFmtId="49" fontId="0" fillId="0" borderId="2" xfId="4" applyNumberFormat="1" applyFont="1" applyBorder="1" applyAlignment="1">
      <alignment horizontal="center" vertical="center"/>
    </xf>
    <xf numFmtId="0" fontId="0" fillId="0" borderId="186" xfId="0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2" xfId="5" applyNumberFormat="1" applyFont="1" applyBorder="1" applyAlignment="1">
      <alignment horizontal="center" vertical="center"/>
    </xf>
    <xf numFmtId="44" fontId="2" fillId="0" borderId="223" xfId="2" applyFont="1" applyFill="1" applyBorder="1" applyAlignment="1" applyProtection="1">
      <alignment horizontal="right" vertical="center"/>
    </xf>
    <xf numFmtId="10" fontId="0" fillId="0" borderId="224" xfId="3" applyNumberFormat="1" applyFont="1" applyFill="1" applyBorder="1" applyAlignment="1" applyProtection="1">
      <alignment horizontal="center" vertical="center"/>
    </xf>
    <xf numFmtId="0" fontId="2" fillId="0" borderId="156" xfId="4" applyBorder="1" applyAlignment="1">
      <alignment horizontal="center" vertical="center"/>
    </xf>
    <xf numFmtId="44" fontId="2" fillId="0" borderId="169" xfId="2" applyFont="1" applyFill="1" applyBorder="1" applyAlignment="1" applyProtection="1">
      <alignment horizontal="right" vertical="center"/>
    </xf>
    <xf numFmtId="0" fontId="2" fillId="0" borderId="157" xfId="4" applyBorder="1" applyAlignment="1">
      <alignment horizontal="center" vertical="center"/>
    </xf>
    <xf numFmtId="44" fontId="2" fillId="0" borderId="168" xfId="2" applyFont="1" applyFill="1" applyBorder="1" applyAlignment="1" applyProtection="1">
      <alignment horizontal="right" vertical="center"/>
    </xf>
    <xf numFmtId="49" fontId="0" fillId="0" borderId="193" xfId="0" applyNumberFormat="1" applyBorder="1" applyAlignment="1">
      <alignment horizontal="center" vertical="center"/>
    </xf>
    <xf numFmtId="0" fontId="2" fillId="0" borderId="226" xfId="4" applyBorder="1" applyAlignment="1">
      <alignment horizontal="center" vertical="center"/>
    </xf>
    <xf numFmtId="49" fontId="0" fillId="0" borderId="194" xfId="4" applyNumberFormat="1" applyFont="1" applyBorder="1" applyAlignment="1">
      <alignment horizontal="center" vertical="center"/>
    </xf>
    <xf numFmtId="0" fontId="0" fillId="0" borderId="194" xfId="0" applyBorder="1" applyAlignment="1">
      <alignment horizontal="left" vertical="center" wrapText="1"/>
    </xf>
    <xf numFmtId="4" fontId="0" fillId="0" borderId="194" xfId="0" applyNumberFormat="1" applyBorder="1" applyAlignment="1">
      <alignment horizontal="center" vertical="center"/>
    </xf>
    <xf numFmtId="4" fontId="0" fillId="0" borderId="194" xfId="5" applyNumberFormat="1" applyFont="1" applyBorder="1" applyAlignment="1">
      <alignment horizontal="center" vertical="center"/>
    </xf>
    <xf numFmtId="0" fontId="2" fillId="0" borderId="48" xfId="4" applyBorder="1" applyAlignment="1">
      <alignment horizontal="center" vertical="center"/>
    </xf>
    <xf numFmtId="49" fontId="0" fillId="0" borderId="157" xfId="0" applyNumberFormat="1" applyBorder="1" applyAlignment="1">
      <alignment horizontal="center" vertical="center"/>
    </xf>
    <xf numFmtId="49" fontId="0" fillId="0" borderId="220" xfId="0" applyNumberFormat="1" applyBorder="1" applyAlignment="1">
      <alignment horizontal="center" vertical="center"/>
    </xf>
    <xf numFmtId="0" fontId="2" fillId="0" borderId="220" xfId="4" applyBorder="1" applyAlignment="1">
      <alignment horizontal="center" vertical="center"/>
    </xf>
    <xf numFmtId="49" fontId="0" fillId="0" borderId="179" xfId="4" applyNumberFormat="1" applyFont="1" applyBorder="1" applyAlignment="1">
      <alignment horizontal="center" vertical="center"/>
    </xf>
    <xf numFmtId="0" fontId="0" fillId="0" borderId="221" xfId="0" applyBorder="1" applyAlignment="1">
      <alignment horizontal="left" vertical="center" wrapText="1"/>
    </xf>
    <xf numFmtId="4" fontId="0" fillId="0" borderId="221" xfId="0" applyNumberFormat="1" applyBorder="1" applyAlignment="1">
      <alignment horizontal="center" vertical="center"/>
    </xf>
    <xf numFmtId="4" fontId="0" fillId="0" borderId="221" xfId="5" applyNumberFormat="1" applyFont="1" applyBorder="1" applyAlignment="1">
      <alignment horizontal="center" vertical="center"/>
    </xf>
    <xf numFmtId="44" fontId="2" fillId="0" borderId="118" xfId="2" applyFont="1" applyFill="1" applyBorder="1" applyAlignment="1" applyProtection="1">
      <alignment horizontal="right" vertical="center"/>
    </xf>
    <xf numFmtId="168" fontId="13" fillId="4" borderId="34" xfId="4" applyNumberFormat="1" applyFont="1" applyFill="1" applyBorder="1" applyAlignment="1">
      <alignment horizontal="centerContinuous" vertical="center" wrapText="1"/>
    </xf>
    <xf numFmtId="164" fontId="13" fillId="4" borderId="34" xfId="4" applyNumberFormat="1" applyFont="1" applyFill="1" applyBorder="1" applyAlignment="1">
      <alignment horizontal="centerContinuous" vertical="center" wrapText="1"/>
    </xf>
    <xf numFmtId="10" fontId="2" fillId="0" borderId="144" xfId="3" applyNumberFormat="1" applyFont="1" applyBorder="1" applyAlignment="1" applyProtection="1">
      <alignment horizontal="center" vertical="center" wrapText="1"/>
    </xf>
    <xf numFmtId="0" fontId="2" fillId="0" borderId="31" xfId="4" applyBorder="1" applyAlignment="1">
      <alignment horizontal="center" vertical="center"/>
    </xf>
    <xf numFmtId="4" fontId="0" fillId="0" borderId="31" xfId="5" applyNumberFormat="1" applyFont="1" applyBorder="1" applyAlignment="1">
      <alignment horizontal="center" vertical="center"/>
    </xf>
    <xf numFmtId="4" fontId="0" fillId="0" borderId="172" xfId="5" applyNumberFormat="1" applyFont="1" applyBorder="1" applyAlignment="1">
      <alignment horizontal="center" vertical="center"/>
    </xf>
    <xf numFmtId="44" fontId="2" fillId="0" borderId="147" xfId="2" applyFont="1" applyFill="1" applyBorder="1" applyAlignment="1" applyProtection="1">
      <alignment horizontal="right" vertical="center"/>
    </xf>
    <xf numFmtId="49" fontId="0" fillId="0" borderId="137" xfId="0" applyNumberFormat="1" applyBorder="1" applyAlignment="1">
      <alignment horizontal="center" vertical="center"/>
    </xf>
    <xf numFmtId="0" fontId="2" fillId="0" borderId="140" xfId="4" applyBorder="1" applyAlignment="1">
      <alignment horizontal="center" vertical="center"/>
    </xf>
    <xf numFmtId="49" fontId="0" fillId="0" borderId="140" xfId="4" applyNumberFormat="1" applyFont="1" applyBorder="1" applyAlignment="1">
      <alignment horizontal="center" vertical="center"/>
    </xf>
    <xf numFmtId="4" fontId="0" fillId="0" borderId="161" xfId="5" applyNumberFormat="1" applyFont="1" applyBorder="1" applyAlignment="1">
      <alignment horizontal="center" vertical="center"/>
    </xf>
    <xf numFmtId="49" fontId="0" fillId="0" borderId="150" xfId="0" applyNumberFormat="1" applyBorder="1" applyAlignment="1">
      <alignment horizontal="center" vertical="center"/>
    </xf>
    <xf numFmtId="0" fontId="2" fillId="0" borderId="132" xfId="4" applyBorder="1" applyAlignment="1">
      <alignment horizontal="center" vertical="center"/>
    </xf>
    <xf numFmtId="49" fontId="0" fillId="0" borderId="132" xfId="4" applyNumberFormat="1" applyFont="1" applyBorder="1" applyAlignment="1">
      <alignment horizontal="center" vertical="center"/>
    </xf>
    <xf numFmtId="0" fontId="0" fillId="0" borderId="107" xfId="0" applyBorder="1" applyAlignment="1">
      <alignment horizontal="left" vertical="center" wrapText="1"/>
    </xf>
    <xf numFmtId="4" fontId="0" fillId="0" borderId="162" xfId="5" applyNumberFormat="1" applyFont="1" applyBorder="1" applyAlignment="1">
      <alignment horizontal="center" vertical="center"/>
    </xf>
    <xf numFmtId="4" fontId="0" fillId="0" borderId="163" xfId="5" applyNumberFormat="1" applyFont="1" applyBorder="1" applyAlignment="1">
      <alignment horizontal="center" vertical="center"/>
    </xf>
    <xf numFmtId="49" fontId="0" fillId="0" borderId="173" xfId="0" applyNumberFormat="1" applyBorder="1" applyAlignment="1">
      <alignment horizontal="center" vertical="center"/>
    </xf>
    <xf numFmtId="0" fontId="2" fillId="0" borderId="174" xfId="4" applyBorder="1" applyAlignment="1">
      <alignment horizontal="center" vertical="center"/>
    </xf>
    <xf numFmtId="49" fontId="0" fillId="0" borderId="174" xfId="4" applyNumberFormat="1" applyFont="1" applyBorder="1" applyAlignment="1">
      <alignment horizontal="center" vertical="center"/>
    </xf>
    <xf numFmtId="4" fontId="0" fillId="0" borderId="165" xfId="5" applyNumberFormat="1" applyFont="1" applyBorder="1" applyAlignment="1">
      <alignment horizontal="center" vertical="center"/>
    </xf>
    <xf numFmtId="0" fontId="2" fillId="0" borderId="153" xfId="4" applyBorder="1" applyAlignment="1">
      <alignment horizontal="center" vertical="center"/>
    </xf>
    <xf numFmtId="49" fontId="0" fillId="0" borderId="153" xfId="4" applyNumberFormat="1" applyFont="1" applyBorder="1" applyAlignment="1">
      <alignment horizontal="center" vertical="center"/>
    </xf>
    <xf numFmtId="4" fontId="0" fillId="0" borderId="175" xfId="5" applyNumberFormat="1" applyFont="1" applyBorder="1" applyAlignment="1">
      <alignment horizontal="center" vertical="center"/>
    </xf>
    <xf numFmtId="49" fontId="0" fillId="0" borderId="118" xfId="4" applyNumberFormat="1" applyFont="1" applyBorder="1" applyAlignment="1">
      <alignment horizontal="center" vertical="center"/>
    </xf>
    <xf numFmtId="4" fontId="0" fillId="0" borderId="176" xfId="5" applyNumberFormat="1" applyFont="1" applyBorder="1" applyAlignment="1">
      <alignment horizontal="center" vertical="center"/>
    </xf>
    <xf numFmtId="49" fontId="0" fillId="0" borderId="155" xfId="0" applyNumberFormat="1" applyBorder="1" applyAlignment="1">
      <alignment horizontal="center" vertical="center"/>
    </xf>
    <xf numFmtId="4" fontId="0" fillId="0" borderId="128" xfId="5" applyNumberFormat="1" applyFont="1" applyBorder="1" applyAlignment="1">
      <alignment horizontal="center" vertical="center"/>
    </xf>
    <xf numFmtId="4" fontId="0" fillId="0" borderId="151" xfId="5" applyNumberFormat="1" applyFont="1" applyBorder="1" applyAlignment="1">
      <alignment horizontal="center" vertical="center"/>
    </xf>
    <xf numFmtId="4" fontId="0" fillId="0" borderId="164" xfId="5" applyNumberFormat="1" applyFont="1" applyBorder="1" applyAlignment="1">
      <alignment horizontal="center" vertical="center"/>
    </xf>
    <xf numFmtId="49" fontId="0" fillId="0" borderId="166" xfId="0" applyNumberFormat="1" applyBorder="1" applyAlignment="1">
      <alignment horizontal="center" vertical="center"/>
    </xf>
    <xf numFmtId="44" fontId="2" fillId="0" borderId="1" xfId="2" applyFont="1" applyFill="1" applyBorder="1" applyAlignment="1" applyProtection="1">
      <alignment horizontal="right" vertical="center"/>
    </xf>
    <xf numFmtId="44" fontId="2" fillId="0" borderId="170" xfId="2" applyFont="1" applyFill="1" applyBorder="1" applyAlignment="1" applyProtection="1">
      <alignment horizontal="right" vertical="center"/>
    </xf>
    <xf numFmtId="10" fontId="2" fillId="0" borderId="177" xfId="3" applyNumberFormat="1" applyFont="1" applyBorder="1" applyAlignment="1" applyProtection="1">
      <alignment horizontal="center" vertical="center" wrapText="1"/>
    </xf>
    <xf numFmtId="44" fontId="2" fillId="0" borderId="160" xfId="2" applyFont="1" applyFill="1" applyBorder="1" applyAlignment="1" applyProtection="1">
      <alignment horizontal="right" vertical="center"/>
    </xf>
    <xf numFmtId="0" fontId="0" fillId="0" borderId="118" xfId="0" applyBorder="1" applyAlignment="1">
      <alignment horizontal="left" vertical="center" wrapText="1"/>
    </xf>
    <xf numFmtId="4" fontId="0" fillId="0" borderId="180" xfId="5" applyNumberFormat="1" applyFont="1" applyBorder="1" applyAlignment="1">
      <alignment horizontal="center" vertical="center"/>
    </xf>
    <xf numFmtId="44" fontId="2" fillId="0" borderId="179" xfId="2" applyFont="1" applyFill="1" applyBorder="1" applyAlignment="1" applyProtection="1">
      <alignment horizontal="right" vertical="center"/>
    </xf>
    <xf numFmtId="10" fontId="2" fillId="0" borderId="182" xfId="3" applyNumberFormat="1" applyFont="1" applyBorder="1" applyAlignment="1" applyProtection="1">
      <alignment horizontal="center" vertical="center" wrapText="1"/>
    </xf>
    <xf numFmtId="49" fontId="0" fillId="0" borderId="183" xfId="0" applyNumberFormat="1" applyBorder="1" applyAlignment="1">
      <alignment horizontal="center" vertical="center"/>
    </xf>
    <xf numFmtId="49" fontId="0" fillId="0" borderId="156" xfId="4" applyNumberFormat="1" applyFont="1" applyBorder="1" applyAlignment="1">
      <alignment horizontal="center" vertical="center"/>
    </xf>
    <xf numFmtId="49" fontId="0" fillId="0" borderId="157" xfId="4" applyNumberFormat="1" applyFont="1" applyBorder="1" applyAlignment="1">
      <alignment horizontal="center" vertical="center"/>
    </xf>
    <xf numFmtId="10" fontId="2" fillId="0" borderId="152" xfId="3" applyNumberFormat="1" applyFont="1" applyBorder="1" applyAlignment="1" applyProtection="1">
      <alignment horizontal="center" vertical="center" wrapText="1"/>
    </xf>
    <xf numFmtId="49" fontId="0" fillId="0" borderId="185" xfId="0" applyNumberFormat="1" applyBorder="1" applyAlignment="1">
      <alignment horizontal="center" vertical="center"/>
    </xf>
    <xf numFmtId="49" fontId="0" fillId="0" borderId="8" xfId="4" applyNumberFormat="1" applyFont="1" applyBorder="1" applyAlignment="1">
      <alignment horizontal="center" vertical="center"/>
    </xf>
    <xf numFmtId="4" fontId="0" fillId="0" borderId="186" xfId="0" applyNumberFormat="1" applyBorder="1" applyAlignment="1">
      <alignment horizontal="center" vertical="center"/>
    </xf>
    <xf numFmtId="4" fontId="0" fillId="0" borderId="186" xfId="5" applyNumberFormat="1" applyFont="1" applyBorder="1" applyAlignment="1">
      <alignment horizontal="center" vertical="center"/>
    </xf>
    <xf numFmtId="49" fontId="0" fillId="0" borderId="184" xfId="0" applyNumberFormat="1" applyBorder="1" applyAlignment="1">
      <alignment horizontal="center" vertical="center"/>
    </xf>
    <xf numFmtId="10" fontId="2" fillId="0" borderId="192" xfId="3" applyNumberFormat="1" applyFont="1" applyBorder="1" applyAlignment="1" applyProtection="1">
      <alignment horizontal="center" vertical="center" wrapText="1"/>
    </xf>
    <xf numFmtId="0" fontId="2" fillId="0" borderId="194" xfId="4" applyBorder="1" applyAlignment="1">
      <alignment horizontal="center" vertical="center"/>
    </xf>
    <xf numFmtId="49" fontId="0" fillId="0" borderId="195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56" xfId="0" applyBorder="1" applyAlignment="1">
      <alignment horizontal="left" vertical="center" wrapText="1"/>
    </xf>
    <xf numFmtId="0" fontId="0" fillId="0" borderId="157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2" fillId="0" borderId="8" xfId="4" applyBorder="1" applyAlignment="1">
      <alignment horizontal="center" vertical="center"/>
    </xf>
    <xf numFmtId="0" fontId="0" fillId="0" borderId="188" xfId="0" applyBorder="1" applyAlignment="1">
      <alignment horizontal="left" vertical="center" wrapText="1"/>
    </xf>
    <xf numFmtId="0" fontId="5" fillId="0" borderId="44" xfId="4" applyFont="1" applyBorder="1" applyAlignment="1">
      <alignment horizontal="centerContinuous" vertical="center"/>
    </xf>
    <xf numFmtId="0" fontId="5" fillId="0" borderId="45" xfId="4" applyFont="1" applyBorder="1" applyAlignment="1">
      <alignment horizontal="centerContinuous" vertical="center"/>
    </xf>
    <xf numFmtId="0" fontId="5" fillId="0" borderId="46" xfId="4" applyFont="1" applyBorder="1" applyAlignment="1">
      <alignment horizontal="centerContinuous" vertical="center"/>
    </xf>
    <xf numFmtId="0" fontId="5" fillId="5" borderId="187" xfId="4" applyFont="1" applyFill="1" applyBorder="1" applyAlignment="1">
      <alignment horizontal="left" vertical="center" wrapText="1"/>
    </xf>
    <xf numFmtId="49" fontId="0" fillId="0" borderId="13" xfId="0" applyNumberFormat="1" applyBorder="1" applyAlignment="1">
      <alignment horizontal="center" vertical="center"/>
    </xf>
    <xf numFmtId="0" fontId="2" fillId="0" borderId="189" xfId="4" applyBorder="1" applyAlignment="1">
      <alignment horizontal="center" vertical="center"/>
    </xf>
    <xf numFmtId="49" fontId="0" fillId="0" borderId="189" xfId="4" applyNumberFormat="1" applyFont="1" applyBorder="1" applyAlignment="1">
      <alignment horizontal="center" vertical="center"/>
    </xf>
    <xf numFmtId="0" fontId="0" fillId="0" borderId="190" xfId="0" applyBorder="1" applyAlignment="1">
      <alignment horizontal="left" vertical="center" wrapText="1"/>
    </xf>
    <xf numFmtId="4" fontId="0" fillId="0" borderId="190" xfId="0" applyNumberFormat="1" applyBorder="1" applyAlignment="1">
      <alignment horizontal="center" vertical="center"/>
    </xf>
    <xf numFmtId="4" fontId="0" fillId="0" borderId="190" xfId="5" applyNumberFormat="1" applyFont="1" applyBorder="1" applyAlignment="1">
      <alignment horizontal="center" vertical="center"/>
    </xf>
    <xf numFmtId="0" fontId="12" fillId="3" borderId="38" xfId="4" applyFont="1" applyFill="1" applyBorder="1" applyAlignment="1">
      <alignment horizontal="left" vertical="center"/>
    </xf>
    <xf numFmtId="0" fontId="12" fillId="3" borderId="38" xfId="4" applyFont="1" applyFill="1" applyBorder="1" applyAlignment="1">
      <alignment horizontal="center" vertical="center"/>
    </xf>
    <xf numFmtId="4" fontId="12" fillId="3" borderId="39" xfId="4" applyNumberFormat="1" applyFont="1" applyFill="1" applyBorder="1" applyAlignment="1">
      <alignment horizontal="center" vertical="center"/>
    </xf>
    <xf numFmtId="9" fontId="14" fillId="3" borderId="41" xfId="4" applyNumberFormat="1" applyFont="1" applyFill="1" applyBorder="1" applyAlignment="1">
      <alignment horizontal="center" vertical="center" wrapText="1"/>
    </xf>
    <xf numFmtId="0" fontId="12" fillId="3" borderId="38" xfId="4" applyFont="1" applyFill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wrapText="1"/>
      <protection locked="0"/>
    </xf>
    <xf numFmtId="0" fontId="6" fillId="2" borderId="3" xfId="4" applyFont="1" applyFill="1" applyBorder="1" applyAlignment="1" applyProtection="1">
      <alignment horizontal="center" vertical="center"/>
      <protection locked="0"/>
    </xf>
    <xf numFmtId="0" fontId="6" fillId="2" borderId="5" xfId="4" applyFont="1" applyFill="1" applyBorder="1" applyAlignment="1" applyProtection="1">
      <alignment horizontal="left" vertical="center" wrapText="1"/>
      <protection locked="0"/>
    </xf>
    <xf numFmtId="0" fontId="6" fillId="2" borderId="6" xfId="4" applyFont="1" applyFill="1" applyBorder="1" applyAlignment="1" applyProtection="1">
      <alignment horizontal="center" vertical="center"/>
      <protection locked="0"/>
    </xf>
    <xf numFmtId="4" fontId="6" fillId="2" borderId="6" xfId="4" applyNumberFormat="1" applyFont="1" applyFill="1" applyBorder="1" applyAlignment="1" applyProtection="1">
      <alignment horizontal="center" vertical="center"/>
      <protection locked="0"/>
    </xf>
    <xf numFmtId="44" fontId="6" fillId="2" borderId="6" xfId="2" applyFont="1" applyFill="1" applyBorder="1" applyAlignment="1" applyProtection="1">
      <alignment horizontal="center" vertical="center"/>
      <protection locked="0"/>
    </xf>
    <xf numFmtId="165" fontId="6" fillId="2" borderId="4" xfId="4" applyNumberFormat="1" applyFont="1" applyFill="1" applyBorder="1" applyAlignment="1" applyProtection="1">
      <alignment horizontal="center" vertical="center"/>
      <protection locked="0"/>
    </xf>
    <xf numFmtId="0" fontId="15" fillId="6" borderId="0" xfId="4" applyFont="1" applyFill="1" applyAlignment="1" applyProtection="1">
      <alignment vertical="center"/>
      <protection locked="0"/>
    </xf>
    <xf numFmtId="0" fontId="0" fillId="0" borderId="7" xfId="4" applyFont="1" applyBorder="1" applyAlignment="1" applyProtection="1">
      <alignment horizontal="center" vertical="center"/>
      <protection locked="0"/>
    </xf>
    <xf numFmtId="0" fontId="0" fillId="0" borderId="2" xfId="4" applyFont="1" applyBorder="1" applyAlignment="1" applyProtection="1">
      <alignment horizontal="left" vertical="center" wrapText="1"/>
      <protection locked="0"/>
    </xf>
    <xf numFmtId="0" fontId="7" fillId="0" borderId="9" xfId="4" applyFont="1" applyBorder="1" applyAlignment="1" applyProtection="1">
      <alignment horizontal="left" vertical="center"/>
      <protection locked="0"/>
    </xf>
    <xf numFmtId="4" fontId="0" fillId="0" borderId="9" xfId="4" applyNumberFormat="1" applyFont="1" applyBorder="1" applyAlignment="1" applyProtection="1">
      <alignment horizontal="center" vertical="center"/>
      <protection locked="0"/>
    </xf>
    <xf numFmtId="44" fontId="0" fillId="0" borderId="9" xfId="2" applyFont="1" applyBorder="1" applyAlignment="1" applyProtection="1">
      <alignment horizontal="center" vertical="center"/>
      <protection locked="0"/>
    </xf>
    <xf numFmtId="165" fontId="0" fillId="0" borderId="8" xfId="4" applyNumberFormat="1" applyFont="1" applyBorder="1" applyAlignment="1" applyProtection="1">
      <alignment horizontal="center" vertical="center"/>
      <protection locked="0"/>
    </xf>
    <xf numFmtId="0" fontId="0" fillId="6" borderId="0" xfId="4" applyFont="1" applyFill="1" applyAlignment="1" applyProtection="1">
      <alignment vertical="center"/>
      <protection locked="0"/>
    </xf>
    <xf numFmtId="0" fontId="6" fillId="2" borderId="3" xfId="4" applyFont="1" applyFill="1" applyBorder="1" applyAlignment="1" applyProtection="1">
      <alignment horizontal="left" vertical="center"/>
      <protection locked="0"/>
    </xf>
    <xf numFmtId="0" fontId="6" fillId="2" borderId="6" xfId="4" applyFont="1" applyFill="1" applyBorder="1" applyAlignment="1" applyProtection="1">
      <alignment horizontal="left" vertical="center"/>
      <protection locked="0"/>
    </xf>
    <xf numFmtId="0" fontId="6" fillId="6" borderId="0" xfId="4" applyFont="1" applyFill="1" applyAlignment="1" applyProtection="1">
      <alignment vertical="center"/>
      <protection locked="0"/>
    </xf>
    <xf numFmtId="0" fontId="0" fillId="0" borderId="7" xfId="4" applyFont="1" applyBorder="1" applyAlignment="1" applyProtection="1">
      <alignment horizontal="left" vertical="center"/>
      <protection locked="0"/>
    </xf>
    <xf numFmtId="0" fontId="0" fillId="0" borderId="9" xfId="4" applyFont="1" applyBorder="1" applyAlignment="1" applyProtection="1">
      <alignment horizontal="center" vertical="center"/>
      <protection locked="0"/>
    </xf>
    <xf numFmtId="0" fontId="0" fillId="0" borderId="9" xfId="4" applyFont="1" applyBorder="1" applyAlignment="1" applyProtection="1">
      <alignment horizontal="left" vertical="center"/>
      <protection locked="0"/>
    </xf>
    <xf numFmtId="0" fontId="6" fillId="2" borderId="5" xfId="4" applyFont="1" applyFill="1" applyBorder="1" applyAlignment="1" applyProtection="1">
      <alignment horizontal="center" vertical="center"/>
      <protection locked="0"/>
    </xf>
    <xf numFmtId="0" fontId="6" fillId="2" borderId="3" xfId="4" applyFont="1" applyFill="1" applyBorder="1" applyAlignment="1" applyProtection="1">
      <alignment horizontal="left" vertical="center" wrapText="1"/>
      <protection locked="0"/>
    </xf>
    <xf numFmtId="165" fontId="6" fillId="2" borderId="5" xfId="4" applyNumberFormat="1" applyFont="1" applyFill="1" applyBorder="1" applyAlignment="1" applyProtection="1">
      <alignment horizontal="center" vertical="center"/>
      <protection locked="0"/>
    </xf>
    <xf numFmtId="17" fontId="0" fillId="0" borderId="2" xfId="4" applyNumberFormat="1" applyFont="1" applyBorder="1" applyAlignment="1" applyProtection="1">
      <alignment horizontal="center" vertical="center"/>
      <protection locked="0"/>
    </xf>
    <xf numFmtId="0" fontId="0" fillId="0" borderId="2" xfId="4" applyFont="1" applyBorder="1" applyAlignment="1" applyProtection="1">
      <alignment horizontal="center" vertical="center"/>
      <protection locked="0"/>
    </xf>
    <xf numFmtId="0" fontId="0" fillId="0" borderId="7" xfId="4" applyFont="1" applyBorder="1" applyAlignment="1" applyProtection="1">
      <alignment horizontal="left" vertical="center" wrapText="1"/>
      <protection locked="0"/>
    </xf>
    <xf numFmtId="10" fontId="1" fillId="0" borderId="2" xfId="3" applyNumberFormat="1" applyBorder="1" applyAlignment="1" applyProtection="1">
      <alignment horizontal="center" vertical="center"/>
      <protection locked="0"/>
    </xf>
    <xf numFmtId="0" fontId="0" fillId="0" borderId="0" xfId="4" applyFont="1" applyAlignment="1" applyProtection="1">
      <alignment horizontal="center" vertical="center"/>
      <protection locked="0"/>
    </xf>
    <xf numFmtId="0" fontId="0" fillId="0" borderId="0" xfId="4" applyFont="1" applyAlignment="1" applyProtection="1">
      <alignment horizontal="left" vertical="center" wrapText="1"/>
      <protection locked="0"/>
    </xf>
    <xf numFmtId="4" fontId="0" fillId="0" borderId="0" xfId="4" applyNumberFormat="1" applyFont="1" applyAlignment="1" applyProtection="1">
      <alignment horizontal="center" vertical="center"/>
      <protection locked="0"/>
    </xf>
    <xf numFmtId="44" fontId="0" fillId="0" borderId="0" xfId="2" applyFont="1" applyAlignment="1" applyProtection="1">
      <alignment horizontal="center" vertical="center"/>
      <protection locked="0"/>
    </xf>
    <xf numFmtId="165" fontId="0" fillId="0" borderId="0" xfId="4" applyNumberFormat="1" applyFont="1" applyAlignment="1" applyProtection="1">
      <alignment horizontal="center" vertical="center"/>
      <protection locked="0"/>
    </xf>
    <xf numFmtId="0" fontId="0" fillId="0" borderId="10" xfId="4" applyFont="1" applyBorder="1" applyAlignment="1" applyProtection="1">
      <alignment horizontal="center" vertical="center"/>
      <protection locked="0"/>
    </xf>
    <xf numFmtId="0" fontId="0" fillId="0" borderId="11" xfId="4" applyFont="1" applyBorder="1" applyAlignment="1" applyProtection="1">
      <alignment horizontal="center" vertical="center"/>
      <protection locked="0"/>
    </xf>
    <xf numFmtId="0" fontId="0" fillId="0" borderId="13" xfId="4" applyFont="1" applyBorder="1" applyAlignment="1" applyProtection="1">
      <alignment vertical="center"/>
      <protection locked="0"/>
    </xf>
    <xf numFmtId="0" fontId="10" fillId="0" borderId="0" xfId="4" applyFont="1" applyAlignment="1" applyProtection="1">
      <alignment horizontal="left" vertical="center" wrapText="1"/>
      <protection locked="0"/>
    </xf>
    <xf numFmtId="0" fontId="3" fillId="0" borderId="0" xfId="4" applyFont="1" applyAlignment="1" applyProtection="1">
      <alignment horizontal="center" vertical="center" wrapText="1"/>
      <protection locked="0"/>
    </xf>
    <xf numFmtId="4" fontId="3" fillId="0" borderId="0" xfId="4" applyNumberFormat="1" applyFont="1" applyAlignment="1" applyProtection="1">
      <alignment horizontal="center" vertical="center" wrapText="1"/>
      <protection locked="0"/>
    </xf>
    <xf numFmtId="0" fontId="3" fillId="0" borderId="14" xfId="4" applyFont="1" applyBorder="1" applyAlignment="1" applyProtection="1">
      <alignment horizontal="center" vertical="center" wrapText="1"/>
      <protection locked="0"/>
    </xf>
    <xf numFmtId="0" fontId="3" fillId="0" borderId="0" xfId="4" applyFont="1" applyAlignment="1" applyProtection="1">
      <alignment vertical="center" wrapText="1"/>
      <protection locked="0"/>
    </xf>
    <xf numFmtId="0" fontId="4" fillId="6" borderId="0" xfId="4" applyFont="1" applyFill="1" applyAlignment="1" applyProtection="1">
      <alignment vertical="center"/>
      <protection locked="0"/>
    </xf>
    <xf numFmtId="0" fontId="3" fillId="0" borderId="0" xfId="4" applyFont="1" applyAlignment="1" applyProtection="1">
      <alignment horizontal="center" vertical="center"/>
      <protection locked="0"/>
    </xf>
    <xf numFmtId="0" fontId="3" fillId="0" borderId="16" xfId="4" applyFont="1" applyBorder="1" applyAlignment="1" applyProtection="1">
      <alignment horizontal="center" vertical="center" wrapText="1"/>
      <protection locked="0"/>
    </xf>
    <xf numFmtId="0" fontId="3" fillId="0" borderId="16" xfId="4" applyFont="1" applyBorder="1" applyAlignment="1" applyProtection="1">
      <alignment vertical="center"/>
      <protection locked="0"/>
    </xf>
    <xf numFmtId="0" fontId="5" fillId="0" borderId="0" xfId="9" applyFont="1" applyAlignment="1" applyProtection="1">
      <alignment horizontal="left" vertical="center"/>
      <protection locked="0"/>
    </xf>
    <xf numFmtId="0" fontId="0" fillId="0" borderId="0" xfId="4" applyFont="1" applyAlignment="1" applyProtection="1">
      <alignment horizontal="center" vertical="center" wrapText="1"/>
      <protection locked="0"/>
    </xf>
    <xf numFmtId="0" fontId="26" fillId="6" borderId="0" xfId="4" applyFont="1" applyFill="1" applyAlignment="1" applyProtection="1">
      <alignment vertical="center"/>
      <protection locked="0"/>
    </xf>
    <xf numFmtId="4" fontId="2" fillId="9" borderId="117" xfId="5" applyNumberFormat="1" applyFill="1" applyBorder="1" applyAlignment="1" applyProtection="1">
      <alignment horizontal="center" vertical="center"/>
      <protection locked="0"/>
    </xf>
    <xf numFmtId="4" fontId="2" fillId="9" borderId="114" xfId="5" applyNumberFormat="1" applyFill="1" applyBorder="1" applyAlignment="1" applyProtection="1">
      <alignment horizontal="center" vertical="center"/>
      <protection locked="0"/>
    </xf>
    <xf numFmtId="4" fontId="2" fillId="9" borderId="118" xfId="5" applyNumberFormat="1" applyFill="1" applyBorder="1" applyAlignment="1" applyProtection="1">
      <alignment horizontal="center" vertical="center"/>
      <protection locked="0"/>
    </xf>
    <xf numFmtId="44" fontId="26" fillId="6" borderId="0" xfId="4" applyNumberFormat="1" applyFont="1" applyFill="1" applyAlignment="1" applyProtection="1">
      <alignment vertical="center"/>
      <protection locked="0"/>
    </xf>
    <xf numFmtId="4" fontId="2" fillId="9" borderId="122" xfId="5" applyNumberFormat="1" applyFill="1" applyBorder="1" applyAlignment="1" applyProtection="1">
      <alignment horizontal="center" vertical="center"/>
      <protection locked="0"/>
    </xf>
    <xf numFmtId="0" fontId="18" fillId="6" borderId="0" xfId="4" applyFont="1" applyFill="1" applyAlignment="1" applyProtection="1">
      <alignment horizontal="center" vertical="center"/>
      <protection locked="0"/>
    </xf>
    <xf numFmtId="4" fontId="2" fillId="9" borderId="107" xfId="5" applyNumberFormat="1" applyFill="1" applyBorder="1" applyAlignment="1" applyProtection="1">
      <alignment horizontal="center" vertical="center"/>
      <protection locked="0"/>
    </xf>
    <xf numFmtId="4" fontId="2" fillId="9" borderId="130" xfId="5" applyNumberFormat="1" applyFill="1" applyBorder="1" applyAlignment="1" applyProtection="1">
      <alignment horizontal="center" vertical="center"/>
      <protection locked="0"/>
    </xf>
    <xf numFmtId="4" fontId="2" fillId="9" borderId="31" xfId="5" applyNumberFormat="1" applyFill="1" applyBorder="1" applyAlignment="1" applyProtection="1">
      <alignment horizontal="center" vertical="center"/>
      <protection locked="0"/>
    </xf>
    <xf numFmtId="4" fontId="2" fillId="9" borderId="105" xfId="5" applyNumberFormat="1" applyFill="1" applyBorder="1" applyAlignment="1" applyProtection="1">
      <alignment horizontal="center" vertical="center"/>
      <protection locked="0"/>
    </xf>
    <xf numFmtId="4" fontId="2" fillId="9" borderId="135" xfId="5" applyNumberFormat="1" applyFill="1" applyBorder="1" applyAlignment="1" applyProtection="1">
      <alignment horizontal="center" vertical="center"/>
      <protection locked="0"/>
    </xf>
    <xf numFmtId="4" fontId="0" fillId="9" borderId="31" xfId="5" applyNumberFormat="1" applyFont="1" applyFill="1" applyBorder="1" applyAlignment="1" applyProtection="1">
      <alignment horizontal="center" vertical="center"/>
      <protection locked="0"/>
    </xf>
    <xf numFmtId="4" fontId="0" fillId="9" borderId="119" xfId="5" applyNumberFormat="1" applyFont="1" applyFill="1" applyBorder="1" applyAlignment="1" applyProtection="1">
      <alignment horizontal="center" vertical="center"/>
      <protection locked="0"/>
    </xf>
    <xf numFmtId="4" fontId="0" fillId="9" borderId="130" xfId="5" applyNumberFormat="1" applyFont="1" applyFill="1" applyBorder="1" applyAlignment="1" applyProtection="1">
      <alignment horizontal="center" vertical="center"/>
      <protection locked="0"/>
    </xf>
    <xf numFmtId="4" fontId="0" fillId="9" borderId="107" xfId="5" applyNumberFormat="1" applyFont="1" applyFill="1" applyBorder="1" applyAlignment="1" applyProtection="1">
      <alignment horizontal="center" vertical="center"/>
      <protection locked="0"/>
    </xf>
    <xf numFmtId="4" fontId="0" fillId="9" borderId="135" xfId="5" applyNumberFormat="1" applyFont="1" applyFill="1" applyBorder="1" applyAlignment="1" applyProtection="1">
      <alignment horizontal="center" vertical="center"/>
      <protection locked="0"/>
    </xf>
    <xf numFmtId="4" fontId="0" fillId="9" borderId="0" xfId="5" applyNumberFormat="1" applyFont="1" applyFill="1" applyAlignment="1" applyProtection="1">
      <alignment horizontal="center" vertical="center"/>
      <protection locked="0"/>
    </xf>
    <xf numFmtId="4" fontId="0" fillId="9" borderId="225" xfId="5" applyNumberFormat="1" applyFont="1" applyFill="1" applyBorder="1" applyAlignment="1" applyProtection="1">
      <alignment horizontal="center" vertical="center"/>
      <protection locked="0"/>
    </xf>
    <xf numFmtId="4" fontId="0" fillId="9" borderId="219" xfId="5" applyNumberFormat="1" applyFont="1" applyFill="1" applyBorder="1" applyAlignment="1" applyProtection="1">
      <alignment horizontal="center" vertical="center"/>
      <protection locked="0"/>
    </xf>
    <xf numFmtId="4" fontId="0" fillId="9" borderId="159" xfId="5" applyNumberFormat="1" applyFont="1" applyFill="1" applyBorder="1" applyAlignment="1" applyProtection="1">
      <alignment horizontal="center" vertical="center"/>
      <protection locked="0"/>
    </xf>
    <xf numFmtId="4" fontId="0" fillId="9" borderId="160" xfId="5" applyNumberFormat="1" applyFont="1" applyFill="1" applyBorder="1" applyAlignment="1" applyProtection="1">
      <alignment horizontal="center" vertical="center"/>
      <protection locked="0"/>
    </xf>
    <xf numFmtId="4" fontId="0" fillId="9" borderId="194" xfId="5" applyNumberFormat="1" applyFont="1" applyFill="1" applyBorder="1" applyAlignment="1" applyProtection="1">
      <alignment horizontal="center" vertical="center"/>
      <protection locked="0"/>
    </xf>
    <xf numFmtId="4" fontId="0" fillId="9" borderId="1" xfId="5" applyNumberFormat="1" applyFont="1" applyFill="1" applyBorder="1" applyAlignment="1" applyProtection="1">
      <alignment horizontal="center" vertical="center"/>
      <protection locked="0"/>
    </xf>
    <xf numFmtId="4" fontId="0" fillId="9" borderId="17" xfId="5" applyNumberFormat="1" applyFont="1" applyFill="1" applyBorder="1" applyAlignment="1" applyProtection="1">
      <alignment horizontal="center" vertical="center"/>
      <protection locked="0"/>
    </xf>
    <xf numFmtId="4" fontId="0" fillId="9" borderId="171" xfId="5" applyNumberFormat="1" applyFont="1" applyFill="1" applyBorder="1" applyAlignment="1" applyProtection="1">
      <alignment horizontal="center" vertical="center"/>
      <protection locked="0"/>
    </xf>
    <xf numFmtId="4" fontId="0" fillId="9" borderId="140" xfId="5" applyNumberFormat="1" applyFont="1" applyFill="1" applyBorder="1" applyAlignment="1" applyProtection="1">
      <alignment horizontal="center" vertical="center"/>
      <protection locked="0"/>
    </xf>
    <xf numFmtId="4" fontId="0" fillId="9" borderId="132" xfId="5" applyNumberFormat="1" applyFont="1" applyFill="1" applyBorder="1" applyAlignment="1" applyProtection="1">
      <alignment horizontal="center" vertical="center"/>
      <protection locked="0"/>
    </xf>
    <xf numFmtId="4" fontId="0" fillId="9" borderId="153" xfId="5" applyNumberFormat="1" applyFont="1" applyFill="1" applyBorder="1" applyAlignment="1" applyProtection="1">
      <alignment horizontal="center" vertical="center"/>
      <protection locked="0"/>
    </xf>
    <xf numFmtId="4" fontId="0" fillId="9" borderId="167" xfId="5" applyNumberFormat="1" applyFont="1" applyFill="1" applyBorder="1" applyAlignment="1" applyProtection="1">
      <alignment horizontal="center" vertical="center"/>
      <protection locked="0"/>
    </xf>
    <xf numFmtId="4" fontId="0" fillId="9" borderId="169" xfId="5" applyNumberFormat="1" applyFont="1" applyFill="1" applyBorder="1" applyAlignment="1" applyProtection="1">
      <alignment horizontal="center" vertical="center"/>
      <protection locked="0"/>
    </xf>
    <xf numFmtId="4" fontId="0" fillId="9" borderId="168" xfId="5" applyNumberFormat="1" applyFont="1" applyFill="1" applyBorder="1" applyAlignment="1" applyProtection="1">
      <alignment horizontal="center" vertical="center"/>
      <protection locked="0"/>
    </xf>
    <xf numFmtId="4" fontId="0" fillId="9" borderId="156" xfId="5" applyNumberFormat="1" applyFont="1" applyFill="1" applyBorder="1" applyAlignment="1" applyProtection="1">
      <alignment horizontal="center" vertical="center"/>
      <protection locked="0"/>
    </xf>
    <xf numFmtId="4" fontId="0" fillId="9" borderId="157" xfId="5" applyNumberFormat="1" applyFont="1" applyFill="1" applyBorder="1" applyAlignment="1" applyProtection="1">
      <alignment horizontal="center" vertical="center"/>
      <protection locked="0"/>
    </xf>
    <xf numFmtId="4" fontId="0" fillId="9" borderId="48" xfId="5" applyNumberFormat="1" applyFont="1" applyFill="1" applyBorder="1" applyAlignment="1" applyProtection="1">
      <alignment horizontal="center" vertical="center"/>
      <protection locked="0"/>
    </xf>
    <xf numFmtId="4" fontId="0" fillId="9" borderId="181" xfId="5" applyNumberFormat="1" applyFont="1" applyFill="1" applyBorder="1" applyAlignment="1" applyProtection="1">
      <alignment horizontal="center" vertical="center"/>
      <protection locked="0"/>
    </xf>
    <xf numFmtId="4" fontId="0" fillId="9" borderId="186" xfId="5" applyNumberFormat="1" applyFont="1" applyFill="1" applyBorder="1" applyAlignment="1" applyProtection="1">
      <alignment horizontal="center" vertical="center"/>
      <protection locked="0"/>
    </xf>
    <xf numFmtId="4" fontId="0" fillId="9" borderId="158" xfId="5" applyNumberFormat="1" applyFont="1" applyFill="1" applyBorder="1" applyAlignment="1" applyProtection="1">
      <alignment horizontal="center" vertical="center"/>
      <protection locked="0"/>
    </xf>
    <xf numFmtId="0" fontId="14" fillId="8" borderId="0" xfId="4" applyFont="1" applyFill="1" applyAlignment="1" applyProtection="1">
      <alignment vertical="center"/>
      <protection locked="0"/>
    </xf>
    <xf numFmtId="0" fontId="4" fillId="0" borderId="13" xfId="4" applyFont="1" applyBorder="1" applyAlignment="1" applyProtection="1">
      <alignment horizontal="center" vertical="center" wrapText="1"/>
      <protection locked="0"/>
    </xf>
    <xf numFmtId="0" fontId="4" fillId="0" borderId="0" xfId="4" applyFont="1" applyAlignment="1" applyProtection="1">
      <alignment horizontal="left" vertical="center" wrapText="1"/>
      <protection locked="0"/>
    </xf>
    <xf numFmtId="0" fontId="15" fillId="0" borderId="0" xfId="4" applyFont="1" applyAlignment="1" applyProtection="1">
      <alignment horizontal="center" vertical="center"/>
      <protection locked="0"/>
    </xf>
    <xf numFmtId="4" fontId="15" fillId="0" borderId="0" xfId="4" applyNumberFormat="1" applyFont="1" applyAlignment="1" applyProtection="1">
      <alignment horizontal="center" vertical="center"/>
      <protection locked="0"/>
    </xf>
    <xf numFmtId="0" fontId="15" fillId="0" borderId="0" xfId="4" applyFont="1" applyAlignment="1" applyProtection="1">
      <alignment horizontal="right" vertical="center"/>
      <protection locked="0"/>
    </xf>
    <xf numFmtId="0" fontId="15" fillId="0" borderId="14" xfId="4" applyFont="1" applyBorder="1" applyAlignment="1" applyProtection="1">
      <alignment horizontal="center" vertical="center"/>
      <protection locked="0"/>
    </xf>
    <xf numFmtId="0" fontId="16" fillId="0" borderId="13" xfId="4" applyFont="1" applyBorder="1" applyAlignment="1" applyProtection="1">
      <alignment vertical="center"/>
      <protection locked="0"/>
    </xf>
    <xf numFmtId="0" fontId="16" fillId="0" borderId="0" xfId="4" applyFont="1" applyAlignment="1" applyProtection="1">
      <alignment horizontal="center" vertical="center"/>
      <protection locked="0"/>
    </xf>
    <xf numFmtId="0" fontId="16" fillId="0" borderId="0" xfId="4" applyFont="1" applyAlignment="1" applyProtection="1">
      <alignment horizontal="center" vertical="center" wrapText="1"/>
      <protection locked="0"/>
    </xf>
    <xf numFmtId="44" fontId="4" fillId="0" borderId="0" xfId="4" applyNumberFormat="1" applyFont="1" applyAlignment="1" applyProtection="1">
      <alignment horizontal="left" vertical="center" wrapText="1"/>
      <protection locked="0"/>
    </xf>
    <xf numFmtId="44" fontId="0" fillId="6" borderId="0" xfId="4" applyNumberFormat="1" applyFont="1" applyFill="1" applyAlignment="1" applyProtection="1">
      <alignment vertical="center"/>
      <protection locked="0"/>
    </xf>
    <xf numFmtId="0" fontId="17" fillId="0" borderId="13" xfId="4" applyFont="1" applyBorder="1" applyAlignment="1" applyProtection="1">
      <alignment horizontal="center" vertical="center" wrapText="1"/>
      <protection locked="0"/>
    </xf>
    <xf numFmtId="0" fontId="17" fillId="0" borderId="0" xfId="4" applyFont="1" applyAlignment="1" applyProtection="1">
      <alignment horizontal="center" vertical="center" wrapText="1"/>
      <protection locked="0"/>
    </xf>
    <xf numFmtId="0" fontId="4" fillId="0" borderId="14" xfId="4" applyFont="1" applyBorder="1" applyAlignment="1" applyProtection="1">
      <alignment horizontal="center" vertical="center"/>
      <protection locked="0"/>
    </xf>
    <xf numFmtId="0" fontId="4" fillId="0" borderId="42" xfId="4" applyFont="1" applyBorder="1" applyAlignment="1" applyProtection="1">
      <alignment horizontal="center" vertical="center" wrapText="1"/>
      <protection locked="0"/>
    </xf>
    <xf numFmtId="0" fontId="0" fillId="0" borderId="17" xfId="4" applyFont="1" applyBorder="1" applyAlignment="1" applyProtection="1">
      <alignment horizontal="center" vertical="center" wrapText="1"/>
      <protection locked="0"/>
    </xf>
    <xf numFmtId="0" fontId="15" fillId="0" borderId="17" xfId="4" applyFont="1" applyBorder="1" applyAlignment="1" applyProtection="1">
      <alignment horizontal="center" vertical="center"/>
      <protection locked="0"/>
    </xf>
    <xf numFmtId="0" fontId="15" fillId="0" borderId="43" xfId="4" applyFont="1" applyBorder="1" applyAlignment="1" applyProtection="1">
      <alignment horizontal="center" vertical="center"/>
      <protection locked="0"/>
    </xf>
    <xf numFmtId="0" fontId="0" fillId="0" borderId="10" xfId="4" applyFont="1" applyBorder="1" applyAlignment="1" applyProtection="1">
      <alignment horizontal="center" vertical="center" wrapText="1"/>
      <protection locked="0"/>
    </xf>
    <xf numFmtId="0" fontId="0" fillId="0" borderId="11" xfId="4" applyFont="1" applyBorder="1" applyAlignment="1" applyProtection="1">
      <alignment horizontal="center" vertical="center" wrapText="1"/>
      <protection locked="0"/>
    </xf>
    <xf numFmtId="4" fontId="0" fillId="0" borderId="11" xfId="4" applyNumberFormat="1" applyFont="1" applyBorder="1" applyAlignment="1" applyProtection="1">
      <alignment horizontal="center" vertical="center"/>
      <protection locked="0"/>
    </xf>
    <xf numFmtId="0" fontId="18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18" fillId="2" borderId="44" xfId="0" applyFont="1" applyFill="1" applyBorder="1" applyAlignment="1" applyProtection="1">
      <alignment vertical="center"/>
      <protection locked="0"/>
    </xf>
    <xf numFmtId="0" fontId="18" fillId="2" borderId="45" xfId="0" applyFont="1" applyFill="1" applyBorder="1" applyAlignment="1" applyProtection="1">
      <alignment vertical="center"/>
      <protection locked="0"/>
    </xf>
    <xf numFmtId="0" fontId="18" fillId="2" borderId="46" xfId="0" applyFont="1" applyFill="1" applyBorder="1" applyAlignment="1" applyProtection="1">
      <alignment vertical="center"/>
      <protection locked="0"/>
    </xf>
    <xf numFmtId="0" fontId="18" fillId="0" borderId="47" xfId="0" applyFont="1" applyBorder="1" applyAlignment="1" applyProtection="1">
      <alignment horizontal="left" vertical="center"/>
      <protection locked="0"/>
    </xf>
    <xf numFmtId="0" fontId="2" fillId="0" borderId="48" xfId="0" applyFont="1" applyBorder="1" applyProtection="1">
      <protection locked="0"/>
    </xf>
    <xf numFmtId="0" fontId="18" fillId="2" borderId="47" xfId="0" applyFont="1" applyFill="1" applyBorder="1" applyAlignment="1" applyProtection="1">
      <alignment wrapText="1"/>
      <protection locked="0"/>
    </xf>
    <xf numFmtId="0" fontId="18" fillId="2" borderId="0" xfId="0" applyFont="1" applyFill="1" applyAlignment="1" applyProtection="1">
      <alignment wrapText="1"/>
      <protection locked="0"/>
    </xf>
    <xf numFmtId="0" fontId="18" fillId="2" borderId="48" xfId="0" applyFont="1" applyFill="1" applyBorder="1" applyAlignment="1" applyProtection="1">
      <alignment wrapText="1"/>
      <protection locked="0"/>
    </xf>
    <xf numFmtId="0" fontId="18" fillId="2" borderId="7" xfId="0" applyFont="1" applyFill="1" applyBorder="1" applyAlignment="1" applyProtection="1">
      <alignment wrapText="1"/>
      <protection locked="0"/>
    </xf>
    <xf numFmtId="0" fontId="18" fillId="2" borderId="9" xfId="0" applyFont="1" applyFill="1" applyBorder="1" applyAlignment="1" applyProtection="1">
      <alignment wrapText="1"/>
      <protection locked="0"/>
    </xf>
    <xf numFmtId="0" fontId="18" fillId="2" borderId="8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horizontal="left" wrapText="1"/>
      <protection locked="0"/>
    </xf>
    <xf numFmtId="0" fontId="2" fillId="0" borderId="9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6" xfId="0" applyFont="1" applyBorder="1" applyProtection="1">
      <protection locked="0"/>
    </xf>
    <xf numFmtId="0" fontId="2" fillId="0" borderId="6" xfId="0" applyFont="1" applyBorder="1" applyProtection="1">
      <protection locked="0"/>
    </xf>
    <xf numFmtId="44" fontId="0" fillId="0" borderId="0" xfId="2" applyFont="1" applyBorder="1" applyAlignment="1" applyProtection="1">
      <alignment horizontal="center" vertical="center"/>
      <protection locked="0"/>
    </xf>
    <xf numFmtId="0" fontId="8" fillId="0" borderId="0" xfId="4" applyFont="1" applyAlignment="1" applyProtection="1">
      <alignment vertical="center"/>
      <protection locked="0"/>
    </xf>
    <xf numFmtId="0" fontId="0" fillId="0" borderId="0" xfId="4" applyFont="1" applyAlignment="1" applyProtection="1">
      <alignment vertical="center"/>
      <protection locked="0"/>
    </xf>
    <xf numFmtId="0" fontId="5" fillId="0" borderId="0" xfId="4" applyFont="1" applyAlignment="1" applyProtection="1">
      <alignment vertical="center"/>
      <protection locked="0"/>
    </xf>
    <xf numFmtId="0" fontId="9" fillId="0" borderId="0" xfId="4" applyFont="1" applyAlignment="1" applyProtection="1">
      <alignment vertical="center"/>
      <protection locked="0"/>
    </xf>
    <xf numFmtId="0" fontId="19" fillId="0" borderId="0" xfId="4" applyFont="1" applyAlignment="1" applyProtection="1">
      <alignment vertical="center"/>
      <protection locked="0"/>
    </xf>
    <xf numFmtId="4" fontId="19" fillId="0" borderId="0" xfId="4" applyNumberFormat="1" applyFont="1" applyAlignment="1" applyProtection="1">
      <alignment horizontal="center" vertical="center"/>
      <protection locked="0"/>
    </xf>
    <xf numFmtId="44" fontId="19" fillId="0" borderId="0" xfId="2" applyFont="1" applyAlignment="1" applyProtection="1">
      <alignment horizontal="left" vertical="center"/>
      <protection locked="0"/>
    </xf>
    <xf numFmtId="165" fontId="19" fillId="0" borderId="0" xfId="4" applyNumberFormat="1" applyFont="1" applyAlignment="1" applyProtection="1">
      <alignment horizontal="center" vertical="center"/>
      <protection locked="0"/>
    </xf>
    <xf numFmtId="0" fontId="4" fillId="0" borderId="0" xfId="4" applyFont="1" applyAlignment="1" applyProtection="1">
      <alignment vertical="center"/>
      <protection locked="0"/>
    </xf>
    <xf numFmtId="44" fontId="3" fillId="0" borderId="0" xfId="2" applyFont="1" applyAlignment="1" applyProtection="1">
      <alignment horizontal="left" vertical="center" wrapText="1"/>
      <protection locked="0"/>
    </xf>
    <xf numFmtId="165" fontId="3" fillId="0" borderId="0" xfId="4" applyNumberFormat="1" applyFont="1" applyAlignment="1" applyProtection="1">
      <alignment horizontal="center" vertical="center" wrapText="1"/>
      <protection locked="0"/>
    </xf>
    <xf numFmtId="43" fontId="1" fillId="0" borderId="0" xfId="1" applyProtection="1">
      <protection locked="0"/>
    </xf>
    <xf numFmtId="0" fontId="5" fillId="0" borderId="0" xfId="4" applyFont="1" applyAlignment="1" applyProtection="1">
      <alignment vertical="center" wrapText="1"/>
      <protection locked="0"/>
    </xf>
    <xf numFmtId="0" fontId="21" fillId="0" borderId="0" xfId="4" applyFont="1" applyAlignment="1" applyProtection="1">
      <alignment vertical="center"/>
      <protection locked="0"/>
    </xf>
    <xf numFmtId="4" fontId="21" fillId="0" borderId="0" xfId="4" applyNumberFormat="1" applyFont="1" applyAlignment="1" applyProtection="1">
      <alignment vertical="center"/>
      <protection locked="0"/>
    </xf>
    <xf numFmtId="0" fontId="18" fillId="0" borderId="0" xfId="4" applyFont="1" applyAlignment="1" applyProtection="1">
      <alignment horizontal="center" vertical="center"/>
      <protection locked="0"/>
    </xf>
    <xf numFmtId="44" fontId="0" fillId="0" borderId="0" xfId="2" applyFont="1" applyAlignment="1" applyProtection="1">
      <alignment horizontal="center" vertical="center" wrapText="1"/>
      <protection locked="0"/>
    </xf>
    <xf numFmtId="165" fontId="18" fillId="0" borderId="0" xfId="4" applyNumberFormat="1" applyFont="1" applyAlignment="1" applyProtection="1">
      <alignment horizontal="center" vertical="center" wrapText="1"/>
      <protection locked="0"/>
    </xf>
    <xf numFmtId="169" fontId="0" fillId="0" borderId="0" xfId="4" applyNumberFormat="1" applyFont="1" applyAlignment="1" applyProtection="1">
      <alignment horizontal="center" vertical="center" wrapText="1"/>
      <protection locked="0"/>
    </xf>
    <xf numFmtId="0" fontId="4" fillId="0" borderId="0" xfId="4" applyFont="1" applyProtection="1">
      <protection locked="0"/>
    </xf>
    <xf numFmtId="0" fontId="15" fillId="0" borderId="0" xfId="4" applyFont="1" applyProtection="1">
      <protection locked="0"/>
    </xf>
    <xf numFmtId="0" fontId="31" fillId="0" borderId="0" xfId="9" applyFont="1" applyAlignment="1" applyProtection="1">
      <alignment horizontal="center" vertical="center"/>
      <protection locked="0"/>
    </xf>
    <xf numFmtId="180" fontId="31" fillId="0" borderId="0" xfId="9" applyNumberFormat="1" applyFont="1" applyAlignment="1" applyProtection="1">
      <alignment horizontal="center" vertical="center"/>
      <protection locked="0"/>
    </xf>
    <xf numFmtId="4" fontId="31" fillId="0" borderId="0" xfId="9" applyNumberFormat="1" applyFont="1" applyAlignment="1" applyProtection="1">
      <alignment vertical="center"/>
      <protection locked="0"/>
    </xf>
    <xf numFmtId="4" fontId="29" fillId="0" borderId="0" xfId="9" applyNumberFormat="1" applyFont="1" applyAlignment="1" applyProtection="1">
      <alignment vertical="center"/>
      <protection locked="0"/>
    </xf>
    <xf numFmtId="44" fontId="0" fillId="0" borderId="0" xfId="2" applyFont="1" applyAlignment="1" applyProtection="1">
      <alignment vertical="center"/>
      <protection locked="0"/>
    </xf>
    <xf numFmtId="165" fontId="18" fillId="0" borderId="0" xfId="4" applyNumberFormat="1" applyFont="1" applyAlignment="1" applyProtection="1">
      <alignment horizontal="center" vertical="center"/>
      <protection locked="0"/>
    </xf>
    <xf numFmtId="0" fontId="3" fillId="0" borderId="10" xfId="4" applyFont="1" applyBorder="1" applyAlignment="1">
      <alignment horizontal="left" vertical="center" wrapText="1"/>
    </xf>
    <xf numFmtId="0" fontId="3" fillId="0" borderId="13" xfId="4" applyFont="1" applyBorder="1" applyAlignment="1">
      <alignment horizontal="center" vertical="center" wrapText="1"/>
    </xf>
    <xf numFmtId="169" fontId="3" fillId="0" borderId="14" xfId="4" applyNumberFormat="1" applyFont="1" applyBorder="1" applyAlignment="1">
      <alignment horizontal="right" vertical="center" wrapText="1"/>
    </xf>
    <xf numFmtId="0" fontId="3" fillId="0" borderId="13" xfId="4" applyFont="1" applyBorder="1" applyAlignment="1">
      <alignment horizontal="left" vertical="center" wrapText="1"/>
    </xf>
    <xf numFmtId="0" fontId="3" fillId="0" borderId="0" xfId="4" applyFont="1" applyAlignment="1">
      <alignment horizontal="left" vertical="center" wrapText="1"/>
    </xf>
    <xf numFmtId="0" fontId="4" fillId="0" borderId="0" xfId="4" applyFont="1" applyAlignment="1">
      <alignment vertical="center"/>
    </xf>
    <xf numFmtId="0" fontId="11" fillId="0" borderId="0" xfId="4" applyFont="1" applyAlignment="1">
      <alignment vertical="center" wrapText="1"/>
    </xf>
    <xf numFmtId="166" fontId="3" fillId="0" borderId="14" xfId="4" applyNumberFormat="1" applyFont="1" applyBorder="1" applyAlignment="1">
      <alignment horizontal="right" vertical="center" wrapText="1"/>
    </xf>
    <xf numFmtId="4" fontId="3" fillId="0" borderId="0" xfId="4" applyNumberFormat="1" applyFont="1" applyAlignment="1">
      <alignment vertical="center" wrapText="1"/>
    </xf>
    <xf numFmtId="4" fontId="3" fillId="0" borderId="14" xfId="4" applyNumberFormat="1" applyFont="1" applyBorder="1" applyAlignment="1">
      <alignment horizontal="right" vertical="center" wrapText="1"/>
    </xf>
    <xf numFmtId="172" fontId="3" fillId="0" borderId="14" xfId="4" applyNumberFormat="1" applyFont="1" applyBorder="1" applyAlignment="1">
      <alignment horizontal="right" vertical="center" wrapText="1"/>
    </xf>
    <xf numFmtId="174" fontId="3" fillId="0" borderId="14" xfId="4" applyNumberFormat="1" applyFont="1" applyBorder="1" applyAlignment="1">
      <alignment horizontal="right" vertical="center" wrapText="1"/>
    </xf>
    <xf numFmtId="0" fontId="5" fillId="0" borderId="42" xfId="4" applyFont="1" applyBorder="1" applyAlignment="1">
      <alignment horizontal="center" vertical="center" wrapText="1"/>
    </xf>
    <xf numFmtId="0" fontId="5" fillId="0" borderId="17" xfId="4" applyFont="1" applyBorder="1" applyAlignment="1">
      <alignment vertical="center" wrapText="1"/>
    </xf>
    <xf numFmtId="0" fontId="5" fillId="0" borderId="43" xfId="4" applyFont="1" applyBorder="1" applyAlignment="1">
      <alignment vertical="center" wrapText="1"/>
    </xf>
    <xf numFmtId="0" fontId="12" fillId="3" borderId="49" xfId="4" applyFont="1" applyFill="1" applyBorder="1" applyAlignment="1">
      <alignment horizontal="center" vertical="center" wrapText="1"/>
    </xf>
    <xf numFmtId="0" fontId="12" fillId="3" borderId="50" xfId="4" applyFont="1" applyFill="1" applyBorder="1" applyAlignment="1">
      <alignment horizontal="center" vertical="center" wrapText="1"/>
    </xf>
    <xf numFmtId="44" fontId="12" fillId="3" borderId="49" xfId="2" applyFont="1" applyFill="1" applyBorder="1" applyAlignment="1" applyProtection="1">
      <alignment horizontal="center" vertical="center" wrapText="1"/>
    </xf>
    <xf numFmtId="165" fontId="20" fillId="3" borderId="49" xfId="4" applyNumberFormat="1" applyFont="1" applyFill="1" applyBorder="1" applyAlignment="1">
      <alignment horizontal="center" vertical="center" wrapText="1"/>
    </xf>
    <xf numFmtId="168" fontId="13" fillId="6" borderId="51" xfId="4" applyNumberFormat="1" applyFont="1" applyFill="1" applyBorder="1" applyAlignment="1">
      <alignment horizontal="center" vertical="center" wrapText="1"/>
    </xf>
    <xf numFmtId="0" fontId="13" fillId="6" borderId="52" xfId="4" applyFont="1" applyFill="1" applyBorder="1" applyAlignment="1">
      <alignment horizontal="center" vertical="center" wrapText="1"/>
    </xf>
    <xf numFmtId="44" fontId="18" fillId="6" borderId="52" xfId="2" applyFont="1" applyFill="1" applyBorder="1" applyAlignment="1" applyProtection="1">
      <alignment horizontal="center" vertical="center" wrapText="1"/>
    </xf>
    <xf numFmtId="165" fontId="13" fillId="6" borderId="53" xfId="4" applyNumberFormat="1" applyFont="1" applyFill="1" applyBorder="1" applyAlignment="1">
      <alignment horizontal="center" vertical="center" wrapText="1"/>
    </xf>
    <xf numFmtId="168" fontId="13" fillId="7" borderId="111" xfId="4" applyNumberFormat="1" applyFont="1" applyFill="1" applyBorder="1" applyAlignment="1">
      <alignment horizontal="center" vertical="center" wrapText="1"/>
    </xf>
    <xf numFmtId="0" fontId="13" fillId="4" borderId="16" xfId="4" applyFont="1" applyFill="1" applyBorder="1" applyAlignment="1">
      <alignment horizontal="center" vertical="center" wrapText="1"/>
    </xf>
    <xf numFmtId="44" fontId="18" fillId="7" borderId="105" xfId="2" applyFont="1" applyFill="1" applyBorder="1" applyAlignment="1" applyProtection="1">
      <alignment horizontal="center" vertical="center" wrapText="1"/>
    </xf>
    <xf numFmtId="10" fontId="13" fillId="7" borderId="125" xfId="3" applyNumberFormat="1" applyFont="1" applyFill="1" applyBorder="1" applyAlignment="1" applyProtection="1">
      <alignment horizontal="center" vertical="center" wrapText="1"/>
    </xf>
    <xf numFmtId="168" fontId="13" fillId="7" borderId="124" xfId="4" applyNumberFormat="1" applyFont="1" applyFill="1" applyBorder="1" applyAlignment="1">
      <alignment horizontal="center" vertical="center" wrapText="1"/>
    </xf>
    <xf numFmtId="0" fontId="13" fillId="4" borderId="34" xfId="4" applyFont="1" applyFill="1" applyBorder="1" applyAlignment="1">
      <alignment horizontal="center" vertical="center" wrapText="1"/>
    </xf>
    <xf numFmtId="44" fontId="18" fillId="7" borderId="114" xfId="2" applyFont="1" applyFill="1" applyBorder="1" applyAlignment="1" applyProtection="1">
      <alignment horizontal="center" vertical="center" wrapText="1"/>
    </xf>
    <xf numFmtId="10" fontId="13" fillId="7" borderId="116" xfId="3" applyNumberFormat="1" applyFont="1" applyFill="1" applyBorder="1" applyAlignment="1" applyProtection="1">
      <alignment horizontal="center" vertical="center" wrapText="1"/>
    </xf>
    <xf numFmtId="44" fontId="18" fillId="7" borderId="126" xfId="2" applyFont="1" applyFill="1" applyBorder="1" applyAlignment="1" applyProtection="1">
      <alignment horizontal="center" vertical="center" wrapText="1"/>
    </xf>
    <xf numFmtId="10" fontId="13" fillId="7" borderId="127" xfId="3" applyNumberFormat="1" applyFont="1" applyFill="1" applyBorder="1" applyAlignment="1" applyProtection="1">
      <alignment horizontal="center" vertical="center" wrapText="1"/>
    </xf>
    <xf numFmtId="168" fontId="13" fillId="6" borderId="13" xfId="4" applyNumberFormat="1" applyFont="1" applyFill="1" applyBorder="1" applyAlignment="1">
      <alignment horizontal="center" vertical="center" wrapText="1"/>
    </xf>
    <xf numFmtId="0" fontId="13" fillId="6" borderId="0" xfId="4" applyFont="1" applyFill="1" applyAlignment="1">
      <alignment horizontal="center" vertical="center" wrapText="1"/>
    </xf>
    <xf numFmtId="44" fontId="18" fillId="6" borderId="0" xfId="2" applyFont="1" applyFill="1" applyBorder="1" applyAlignment="1" applyProtection="1">
      <alignment horizontal="center" vertical="center" wrapText="1"/>
    </xf>
    <xf numFmtId="44" fontId="18" fillId="6" borderId="14" xfId="2" applyFont="1" applyFill="1" applyBorder="1" applyAlignment="1" applyProtection="1">
      <alignment horizontal="center" vertical="center" wrapText="1"/>
    </xf>
    <xf numFmtId="44" fontId="22" fillId="3" borderId="55" xfId="2" applyFont="1" applyFill="1" applyBorder="1" applyAlignment="1" applyProtection="1">
      <alignment horizontal="center" vertical="center" wrapText="1"/>
    </xf>
    <xf numFmtId="9" fontId="20" fillId="3" borderId="56" xfId="3" applyFont="1" applyFill="1" applyBorder="1" applyAlignment="1" applyProtection="1">
      <alignment horizontal="center" vertical="center" wrapText="1"/>
    </xf>
    <xf numFmtId="0" fontId="19" fillId="0" borderId="0" xfId="4" applyFont="1" applyAlignment="1" applyProtection="1">
      <alignment horizontal="center" vertical="center"/>
      <protection locked="0"/>
    </xf>
    <xf numFmtId="0" fontId="2" fillId="0" borderId="0" xfId="4" applyProtection="1">
      <protection locked="0"/>
    </xf>
    <xf numFmtId="10" fontId="2" fillId="0" borderId="0" xfId="4" applyNumberFormat="1" applyProtection="1">
      <protection locked="0"/>
    </xf>
    <xf numFmtId="0" fontId="2" fillId="0" borderId="0" xfId="4" applyAlignment="1" applyProtection="1">
      <alignment vertical="center"/>
      <protection locked="0"/>
    </xf>
    <xf numFmtId="44" fontId="2" fillId="0" borderId="0" xfId="4" applyNumberFormat="1" applyProtection="1">
      <protection locked="0"/>
    </xf>
    <xf numFmtId="10" fontId="2" fillId="0" borderId="0" xfId="4" applyNumberFormat="1" applyAlignment="1" applyProtection="1">
      <alignment vertical="center"/>
      <protection locked="0"/>
    </xf>
    <xf numFmtId="0" fontId="30" fillId="0" borderId="0" xfId="9" applyFont="1" applyAlignment="1" applyProtection="1">
      <alignment horizontal="center" vertical="center"/>
      <protection locked="0"/>
    </xf>
    <xf numFmtId="0" fontId="2" fillId="5" borderId="0" xfId="4" applyFill="1" applyProtection="1">
      <protection locked="0"/>
    </xf>
    <xf numFmtId="180" fontId="35" fillId="0" borderId="0" xfId="9" applyNumberFormat="1" applyFont="1" applyAlignment="1" applyProtection="1">
      <alignment horizontal="center" vertical="center"/>
      <protection locked="0"/>
    </xf>
    <xf numFmtId="0" fontId="5" fillId="0" borderId="10" xfId="4" applyFont="1" applyBorder="1" applyAlignment="1">
      <alignment vertical="center" wrapText="1"/>
    </xf>
    <xf numFmtId="0" fontId="5" fillId="0" borderId="11" xfId="4" applyFont="1" applyBorder="1" applyAlignment="1">
      <alignment vertical="center" wrapText="1"/>
    </xf>
    <xf numFmtId="0" fontId="0" fillId="0" borderId="12" xfId="4" applyFont="1" applyBorder="1" applyAlignment="1">
      <alignment vertical="center"/>
    </xf>
    <xf numFmtId="185" fontId="3" fillId="0" borderId="0" xfId="4" applyNumberFormat="1" applyFont="1" applyAlignment="1">
      <alignment vertical="center" wrapText="1"/>
    </xf>
    <xf numFmtId="166" fontId="3" fillId="0" borderId="0" xfId="2" applyNumberFormat="1" applyFont="1" applyAlignment="1" applyProtection="1">
      <alignment horizontal="right" vertical="center" wrapText="1"/>
    </xf>
    <xf numFmtId="0" fontId="4" fillId="0" borderId="13" xfId="4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3" fillId="0" borderId="14" xfId="4" applyFont="1" applyBorder="1" applyAlignment="1">
      <alignment horizontal="right" vertical="center" wrapText="1"/>
    </xf>
    <xf numFmtId="184" fontId="3" fillId="0" borderId="0" xfId="8" applyNumberFormat="1" applyFont="1" applyAlignment="1">
      <alignment horizontal="right" vertical="center"/>
    </xf>
    <xf numFmtId="183" fontId="3" fillId="0" borderId="0" xfId="8" applyNumberFormat="1" applyFont="1" applyAlignment="1">
      <alignment vertical="center"/>
    </xf>
    <xf numFmtId="167" fontId="3" fillId="0" borderId="0" xfId="2" applyNumberFormat="1" applyFont="1" applyBorder="1" applyAlignment="1" applyProtection="1">
      <alignment horizontal="right" vertical="center" wrapText="1"/>
    </xf>
    <xf numFmtId="0" fontId="5" fillId="0" borderId="42" xfId="4" applyFont="1" applyBorder="1" applyAlignment="1">
      <alignment vertical="center"/>
    </xf>
    <xf numFmtId="0" fontId="5" fillId="0" borderId="17" xfId="4" applyFont="1" applyBorder="1" applyAlignment="1">
      <alignment vertical="center"/>
    </xf>
    <xf numFmtId="0" fontId="0" fillId="0" borderId="43" xfId="4" applyFont="1" applyBorder="1" applyAlignment="1">
      <alignment vertical="center"/>
    </xf>
    <xf numFmtId="0" fontId="12" fillId="3" borderId="59" xfId="6" applyFont="1" applyFill="1" applyBorder="1" applyAlignment="1">
      <alignment horizontal="center" vertical="center"/>
    </xf>
    <xf numFmtId="0" fontId="12" fillId="3" borderId="62" xfId="6" applyFont="1" applyFill="1" applyBorder="1" applyAlignment="1">
      <alignment horizontal="center" vertical="center"/>
    </xf>
    <xf numFmtId="0" fontId="6" fillId="0" borderId="112" xfId="6" applyFont="1" applyBorder="1" applyAlignment="1">
      <alignment vertical="center"/>
    </xf>
    <xf numFmtId="0" fontId="2" fillId="0" borderId="112" xfId="4" applyBorder="1"/>
    <xf numFmtId="168" fontId="13" fillId="0" borderId="88" xfId="4" applyNumberFormat="1" applyFont="1" applyBorder="1" applyAlignment="1">
      <alignment horizontal="center" vertical="center" wrapText="1"/>
    </xf>
    <xf numFmtId="0" fontId="13" fillId="0" borderId="89" xfId="4" applyFont="1" applyBorder="1" applyAlignment="1">
      <alignment horizontal="center" vertical="center" wrapText="1"/>
    </xf>
    <xf numFmtId="10" fontId="3" fillId="0" borderId="89" xfId="6" applyNumberFormat="1" applyFont="1" applyBorder="1" applyAlignment="1">
      <alignment horizontal="center" vertical="center"/>
    </xf>
    <xf numFmtId="172" fontId="3" fillId="0" borderId="89" xfId="6" applyNumberFormat="1" applyFont="1" applyBorder="1" applyAlignment="1">
      <alignment horizontal="center" vertical="center"/>
    </xf>
    <xf numFmtId="178" fontId="18" fillId="5" borderId="205" xfId="13" applyNumberFormat="1" applyFont="1" applyFill="1" applyBorder="1" applyAlignment="1">
      <alignment horizontal="center" vertical="center"/>
    </xf>
    <xf numFmtId="178" fontId="18" fillId="5" borderId="199" xfId="13" applyNumberFormat="1" applyFont="1" applyFill="1" applyBorder="1" applyAlignment="1">
      <alignment horizontal="center" vertical="center"/>
    </xf>
    <xf numFmtId="178" fontId="18" fillId="5" borderId="207" xfId="13" applyNumberFormat="1" applyFont="1" applyFill="1" applyBorder="1" applyAlignment="1">
      <alignment horizontal="center" vertical="center"/>
    </xf>
    <xf numFmtId="178" fontId="18" fillId="5" borderId="201" xfId="13" applyNumberFormat="1" applyFont="1" applyFill="1" applyBorder="1" applyAlignment="1">
      <alignment horizontal="center" vertical="center"/>
    </xf>
    <xf numFmtId="10" fontId="2" fillId="0" borderId="204" xfId="6" applyNumberFormat="1" applyBorder="1" applyAlignment="1">
      <alignment horizontal="center" vertical="center"/>
    </xf>
    <xf numFmtId="10" fontId="2" fillId="0" borderId="198" xfId="6" applyNumberFormat="1" applyBorder="1" applyAlignment="1">
      <alignment horizontal="center" vertical="center"/>
    </xf>
    <xf numFmtId="178" fontId="18" fillId="5" borderId="196" xfId="13" applyNumberFormat="1" applyFont="1" applyFill="1" applyBorder="1" applyAlignment="1">
      <alignment horizontal="center" vertical="center"/>
    </xf>
    <xf numFmtId="178" fontId="18" fillId="5" borderId="197" xfId="13" applyNumberFormat="1" applyFont="1" applyFill="1" applyBorder="1" applyAlignment="1">
      <alignment horizontal="center" vertical="center"/>
    </xf>
    <xf numFmtId="178" fontId="18" fillId="5" borderId="8" xfId="13" applyNumberFormat="1" applyFont="1" applyFill="1" applyBorder="1" applyAlignment="1">
      <alignment horizontal="center" vertical="center"/>
    </xf>
    <xf numFmtId="10" fontId="2" fillId="0" borderId="154" xfId="6" applyNumberFormat="1" applyBorder="1" applyAlignment="1">
      <alignment horizontal="center" vertical="center"/>
    </xf>
    <xf numFmtId="168" fontId="13" fillId="0" borderId="109" xfId="4" applyNumberFormat="1" applyFont="1" applyBorder="1" applyAlignment="1">
      <alignment horizontal="center" vertical="center" wrapText="1"/>
    </xf>
    <xf numFmtId="0" fontId="13" fillId="0" borderId="108" xfId="4" applyFont="1" applyBorder="1" applyAlignment="1">
      <alignment horizontal="center" vertical="center" wrapText="1"/>
    </xf>
    <xf numFmtId="178" fontId="18" fillId="5" borderId="206" xfId="13" applyNumberFormat="1" applyFont="1" applyFill="1" applyBorder="1" applyAlignment="1">
      <alignment horizontal="center" vertical="center"/>
    </xf>
    <xf numFmtId="178" fontId="18" fillId="5" borderId="209" xfId="13" applyNumberFormat="1" applyFont="1" applyFill="1" applyBorder="1" applyAlignment="1">
      <alignment horizontal="center" vertical="center"/>
    </xf>
    <xf numFmtId="178" fontId="18" fillId="5" borderId="212" xfId="13" applyNumberFormat="1" applyFont="1" applyFill="1" applyBorder="1" applyAlignment="1">
      <alignment horizontal="center" vertical="center"/>
    </xf>
    <xf numFmtId="49" fontId="5" fillId="0" borderId="34" xfId="6" applyNumberFormat="1" applyFont="1" applyBorder="1" applyAlignment="1">
      <alignment horizontal="center"/>
    </xf>
    <xf numFmtId="0" fontId="13" fillId="0" borderId="34" xfId="6" applyFont="1" applyBorder="1" applyAlignment="1">
      <alignment horizontal="center"/>
    </xf>
    <xf numFmtId="10" fontId="3" fillId="0" borderId="34" xfId="6" applyNumberFormat="1" applyFont="1" applyBorder="1" applyAlignment="1">
      <alignment horizontal="center" vertical="center"/>
    </xf>
    <xf numFmtId="10" fontId="3" fillId="0" borderId="34" xfId="6" applyNumberFormat="1" applyFont="1" applyBorder="1" applyAlignment="1">
      <alignment horizontal="center"/>
    </xf>
    <xf numFmtId="164" fontId="26" fillId="0" borderId="106" xfId="8" applyFont="1" applyBorder="1" applyAlignment="1">
      <alignment horizontal="center" vertical="center"/>
    </xf>
    <xf numFmtId="164" fontId="26" fillId="0" borderId="98" xfId="8" applyFont="1" applyBorder="1" applyAlignment="1">
      <alignment horizontal="center" vertical="center"/>
    </xf>
    <xf numFmtId="9" fontId="26" fillId="0" borderId="24" xfId="6" applyNumberFormat="1" applyFont="1" applyBorder="1" applyAlignment="1">
      <alignment horizontal="center" vertical="center"/>
    </xf>
    <xf numFmtId="164" fontId="26" fillId="0" borderId="99" xfId="8" applyFont="1" applyBorder="1" applyAlignment="1">
      <alignment horizontal="center" vertical="center"/>
    </xf>
    <xf numFmtId="164" fontId="27" fillId="0" borderId="100" xfId="8" applyFont="1" applyBorder="1" applyAlignment="1">
      <alignment horizontal="center" vertical="center"/>
    </xf>
    <xf numFmtId="0" fontId="12" fillId="3" borderId="106" xfId="6" applyFont="1" applyFill="1" applyBorder="1" applyAlignment="1">
      <alignment horizontal="center" vertical="center"/>
    </xf>
    <xf numFmtId="0" fontId="12" fillId="3" borderId="98" xfId="6" applyFont="1" applyFill="1" applyBorder="1" applyAlignment="1">
      <alignment horizontal="center" vertical="center"/>
    </xf>
    <xf numFmtId="9" fontId="12" fillId="3" borderId="97" xfId="6" applyNumberFormat="1" applyFont="1" applyFill="1" applyBorder="1" applyAlignment="1">
      <alignment horizontal="center" vertical="center"/>
    </xf>
    <xf numFmtId="164" fontId="12" fillId="3" borderId="99" xfId="8" applyFont="1" applyFill="1" applyBorder="1" applyAlignment="1">
      <alignment horizontal="center" vertical="center"/>
    </xf>
    <xf numFmtId="164" fontId="28" fillId="3" borderId="98" xfId="8" applyFont="1" applyFill="1" applyBorder="1" applyAlignment="1">
      <alignment horizontal="center" vertical="center"/>
    </xf>
    <xf numFmtId="164" fontId="28" fillId="3" borderId="99" xfId="8" applyFont="1" applyFill="1" applyBorder="1" applyAlignment="1">
      <alignment horizontal="center" vertical="center"/>
    </xf>
    <xf numFmtId="10" fontId="2" fillId="9" borderId="210" xfId="6" applyNumberFormat="1" applyFill="1" applyBorder="1" applyAlignment="1" applyProtection="1">
      <alignment horizontal="center" vertical="center"/>
      <protection locked="0"/>
    </xf>
    <xf numFmtId="10" fontId="2" fillId="9" borderId="200" xfId="6" applyNumberFormat="1" applyFill="1" applyBorder="1" applyAlignment="1" applyProtection="1">
      <alignment horizontal="center" vertical="center"/>
      <protection locked="0"/>
    </xf>
    <xf numFmtId="10" fontId="2" fillId="9" borderId="211" xfId="6" applyNumberFormat="1" applyFill="1" applyBorder="1" applyAlignment="1" applyProtection="1">
      <alignment horizontal="center" vertical="center"/>
      <protection locked="0"/>
    </xf>
    <xf numFmtId="10" fontId="2" fillId="9" borderId="208" xfId="6" applyNumberFormat="1" applyFill="1" applyBorder="1" applyAlignment="1" applyProtection="1">
      <alignment horizontal="center" vertical="center"/>
      <protection locked="0"/>
    </xf>
    <xf numFmtId="10" fontId="2" fillId="9" borderId="202" xfId="6" applyNumberFormat="1" applyFill="1" applyBorder="1" applyAlignment="1" applyProtection="1">
      <alignment horizontal="center" vertical="center"/>
      <protection locked="0"/>
    </xf>
    <xf numFmtId="10" fontId="2" fillId="9" borderId="213" xfId="6" applyNumberFormat="1" applyFill="1" applyBorder="1" applyAlignment="1" applyProtection="1">
      <alignment horizontal="center" vertical="center"/>
      <protection locked="0"/>
    </xf>
    <xf numFmtId="10" fontId="2" fillId="9" borderId="204" xfId="6" applyNumberFormat="1" applyFill="1" applyBorder="1" applyAlignment="1" applyProtection="1">
      <alignment horizontal="center" vertical="center"/>
      <protection locked="0"/>
    </xf>
    <xf numFmtId="10" fontId="2" fillId="9" borderId="198" xfId="6" applyNumberFormat="1" applyFill="1" applyBorder="1" applyAlignment="1" applyProtection="1">
      <alignment horizontal="center" vertical="center"/>
      <protection locked="0"/>
    </xf>
    <xf numFmtId="10" fontId="2" fillId="9" borderId="203" xfId="6" applyNumberFormat="1" applyFill="1" applyBorder="1" applyAlignment="1" applyProtection="1">
      <alignment horizontal="center" vertical="center"/>
      <protection locked="0"/>
    </xf>
    <xf numFmtId="0" fontId="2" fillId="9" borderId="213" xfId="4" applyFill="1" applyBorder="1" applyProtection="1">
      <protection locked="0"/>
    </xf>
    <xf numFmtId="10" fontId="2" fillId="9" borderId="148" xfId="6" applyNumberFormat="1" applyFill="1" applyBorder="1" applyAlignment="1" applyProtection="1">
      <alignment horizontal="center" vertical="center"/>
      <protection locked="0"/>
    </xf>
    <xf numFmtId="0" fontId="5" fillId="5" borderId="25" xfId="4" applyFont="1" applyFill="1" applyBorder="1" applyAlignment="1">
      <alignment horizontal="center" vertical="center"/>
    </xf>
    <xf numFmtId="0" fontId="5" fillId="5" borderId="26" xfId="4" applyFont="1" applyFill="1" applyBorder="1" applyAlignment="1">
      <alignment horizontal="center" vertical="center"/>
    </xf>
    <xf numFmtId="0" fontId="6" fillId="2" borderId="3" xfId="4" applyFont="1" applyFill="1" applyBorder="1" applyAlignment="1" applyProtection="1">
      <alignment horizontal="center" vertical="center"/>
      <protection locked="0"/>
    </xf>
    <xf numFmtId="0" fontId="6" fillId="2" borderId="4" xfId="4" applyFont="1" applyFill="1" applyBorder="1" applyAlignment="1" applyProtection="1">
      <alignment horizontal="center" vertical="center"/>
      <protection locked="0"/>
    </xf>
    <xf numFmtId="0" fontId="0" fillId="0" borderId="7" xfId="4" applyFont="1" applyBorder="1" applyAlignment="1" applyProtection="1">
      <alignment horizontal="center" vertical="center"/>
      <protection locked="0"/>
    </xf>
    <xf numFmtId="0" fontId="0" fillId="0" borderId="8" xfId="4" applyFont="1" applyBorder="1" applyAlignment="1" applyProtection="1">
      <alignment horizontal="center" vertical="center"/>
      <protection locked="0"/>
    </xf>
    <xf numFmtId="0" fontId="11" fillId="0" borderId="17" xfId="4" applyFont="1" applyBorder="1" applyAlignment="1">
      <alignment horizontal="left" vertical="center" wrapText="1"/>
    </xf>
    <xf numFmtId="0" fontId="8" fillId="0" borderId="11" xfId="4" applyFont="1" applyBorder="1" applyAlignment="1" applyProtection="1">
      <alignment horizontal="center" vertical="center" wrapText="1"/>
      <protection locked="0"/>
    </xf>
    <xf numFmtId="0" fontId="8" fillId="0" borderId="12" xfId="4" applyFont="1" applyBorder="1" applyAlignment="1" applyProtection="1">
      <alignment horizontal="center" vertical="center" wrapText="1"/>
      <protection locked="0"/>
    </xf>
    <xf numFmtId="0" fontId="5" fillId="0" borderId="0" xfId="4" applyFont="1" applyAlignment="1" applyProtection="1">
      <alignment horizontal="center" vertical="center" wrapText="1"/>
      <protection locked="0"/>
    </xf>
    <xf numFmtId="0" fontId="5" fillId="0" borderId="14" xfId="4" applyFont="1" applyBorder="1" applyAlignment="1" applyProtection="1">
      <alignment horizontal="center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9" fillId="0" borderId="14" xfId="4" applyFont="1" applyBorder="1" applyAlignment="1" applyProtection="1">
      <alignment horizontal="center" vertical="center" wrapText="1"/>
      <protection locked="0"/>
    </xf>
    <xf numFmtId="0" fontId="11" fillId="0" borderId="0" xfId="4" applyFont="1" applyAlignment="1">
      <alignment horizontal="left" vertical="center" wrapText="1"/>
    </xf>
    <xf numFmtId="171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1" fontId="0" fillId="0" borderId="0" xfId="0" quotePrefix="1" applyNumberForma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0" fontId="12" fillId="3" borderId="36" xfId="4" applyFont="1" applyFill="1" applyBorder="1" applyAlignment="1">
      <alignment horizontal="center" vertical="center"/>
    </xf>
    <xf numFmtId="0" fontId="12" fillId="3" borderId="37" xfId="4" applyFont="1" applyFill="1" applyBorder="1" applyAlignment="1">
      <alignment horizontal="center" vertical="center"/>
    </xf>
    <xf numFmtId="169" fontId="12" fillId="3" borderId="40" xfId="2" applyNumberFormat="1" applyFont="1" applyFill="1" applyBorder="1" applyAlignment="1" applyProtection="1">
      <alignment horizontal="center" vertical="center"/>
    </xf>
    <xf numFmtId="4" fontId="0" fillId="0" borderId="0" xfId="4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0" fillId="0" borderId="11" xfId="4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center" wrapText="1"/>
      <protection locked="0"/>
    </xf>
    <xf numFmtId="0" fontId="13" fillId="0" borderId="45" xfId="0" applyFont="1" applyBorder="1" applyAlignment="1" applyProtection="1">
      <alignment horizontal="center" wrapText="1"/>
      <protection locked="0"/>
    </xf>
    <xf numFmtId="0" fontId="13" fillId="0" borderId="46" xfId="0" applyFont="1" applyBorder="1" applyAlignment="1" applyProtection="1">
      <alignment horizontal="center" wrapText="1"/>
      <protection locked="0"/>
    </xf>
    <xf numFmtId="170" fontId="2" fillId="0" borderId="9" xfId="0" applyNumberFormat="1" applyFont="1" applyBorder="1" applyAlignment="1" applyProtection="1">
      <alignment horizontal="left"/>
      <protection locked="0"/>
    </xf>
    <xf numFmtId="0" fontId="3" fillId="0" borderId="11" xfId="4" applyFont="1" applyBorder="1" applyAlignment="1">
      <alignment horizontal="left" vertical="center" wrapText="1"/>
    </xf>
    <xf numFmtId="0" fontId="3" fillId="0" borderId="12" xfId="4" applyFont="1" applyBorder="1" applyAlignment="1">
      <alignment horizontal="left" vertical="center" wrapText="1"/>
    </xf>
    <xf numFmtId="0" fontId="3" fillId="0" borderId="13" xfId="4" applyFont="1" applyBorder="1" applyAlignment="1">
      <alignment horizontal="left" vertical="center" wrapText="1"/>
    </xf>
    <xf numFmtId="0" fontId="3" fillId="0" borderId="0" xfId="4" applyFont="1" applyAlignment="1">
      <alignment horizontal="left" vertical="center" wrapText="1"/>
    </xf>
    <xf numFmtId="0" fontId="0" fillId="0" borderId="0" xfId="4" applyFont="1" applyAlignment="1" applyProtection="1">
      <alignment horizontal="center" vertical="center"/>
      <protection locked="0"/>
    </xf>
    <xf numFmtId="0" fontId="8" fillId="0" borderId="0" xfId="4" applyFont="1" applyAlignment="1" applyProtection="1">
      <alignment horizontal="center" vertical="center"/>
      <protection locked="0"/>
    </xf>
    <xf numFmtId="0" fontId="5" fillId="0" borderId="0" xfId="4" applyFont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center" vertical="center"/>
      <protection locked="0"/>
    </xf>
    <xf numFmtId="0" fontId="0" fillId="0" borderId="0" xfId="4" applyFont="1" applyAlignment="1" applyProtection="1">
      <alignment horizontal="center" vertical="center" wrapText="1"/>
      <protection locked="0"/>
    </xf>
    <xf numFmtId="0" fontId="3" fillId="0" borderId="0" xfId="4" applyFont="1" applyAlignment="1" applyProtection="1">
      <alignment horizontal="center" vertical="center"/>
      <protection locked="0"/>
    </xf>
    <xf numFmtId="0" fontId="12" fillId="3" borderId="54" xfId="4" applyFont="1" applyFill="1" applyBorder="1" applyAlignment="1">
      <alignment horizontal="center" vertical="center" wrapText="1"/>
    </xf>
    <xf numFmtId="0" fontId="12" fillId="3" borderId="55" xfId="4" applyFont="1" applyFill="1" applyBorder="1" applyAlignment="1">
      <alignment horizontal="center" vertical="center" wrapText="1"/>
    </xf>
    <xf numFmtId="164" fontId="3" fillId="0" borderId="0" xfId="4" applyNumberFormat="1" applyFont="1" applyAlignment="1" applyProtection="1">
      <alignment horizontal="center" vertical="center" wrapText="1"/>
      <protection locked="0"/>
    </xf>
    <xf numFmtId="44" fontId="3" fillId="0" borderId="0" xfId="2" applyFont="1" applyAlignment="1" applyProtection="1">
      <alignment horizontal="center" vertical="center" wrapText="1"/>
      <protection locked="0"/>
    </xf>
    <xf numFmtId="0" fontId="5" fillId="0" borderId="16" xfId="4" applyFont="1" applyBorder="1" applyAlignment="1">
      <alignment horizontal="center" vertical="center" wrapText="1"/>
    </xf>
    <xf numFmtId="44" fontId="0" fillId="0" borderId="0" xfId="2" applyFont="1" applyAlignment="1" applyProtection="1">
      <alignment horizontal="center" vertical="center" wrapText="1"/>
      <protection locked="0"/>
    </xf>
    <xf numFmtId="182" fontId="12" fillId="3" borderId="49" xfId="6" applyNumberFormat="1" applyFont="1" applyFill="1" applyBorder="1" applyAlignment="1">
      <alignment horizontal="center" vertical="center"/>
    </xf>
    <xf numFmtId="0" fontId="2" fillId="0" borderId="93" xfId="6" applyBorder="1" applyAlignment="1">
      <alignment horizontal="center" vertical="center"/>
    </xf>
    <xf numFmtId="0" fontId="12" fillId="3" borderId="57" xfId="6" applyFont="1" applyFill="1" applyBorder="1" applyAlignment="1">
      <alignment horizontal="center" vertical="center"/>
    </xf>
    <xf numFmtId="0" fontId="32" fillId="3" borderId="58" xfId="6" applyFont="1" applyFill="1" applyBorder="1" applyAlignment="1">
      <alignment horizontal="center" vertical="center"/>
    </xf>
    <xf numFmtId="168" fontId="13" fillId="0" borderId="133" xfId="4" applyNumberFormat="1" applyFont="1" applyBorder="1" applyAlignment="1">
      <alignment horizontal="center" vertical="center" wrapText="1"/>
    </xf>
    <xf numFmtId="168" fontId="13" fillId="0" borderId="134" xfId="4" applyNumberFormat="1" applyFont="1" applyBorder="1" applyAlignment="1">
      <alignment horizontal="center" vertical="center" wrapText="1"/>
    </xf>
    <xf numFmtId="0" fontId="13" fillId="0" borderId="83" xfId="4" applyFont="1" applyBorder="1" applyAlignment="1">
      <alignment horizontal="center" vertical="center" wrapText="1"/>
    </xf>
    <xf numFmtId="0" fontId="13" fillId="0" borderId="78" xfId="4" applyFont="1" applyBorder="1" applyAlignment="1">
      <alignment horizontal="center" vertical="center" wrapText="1"/>
    </xf>
    <xf numFmtId="10" fontId="3" fillId="0" borderId="83" xfId="6" applyNumberFormat="1" applyFont="1" applyBorder="1" applyAlignment="1">
      <alignment horizontal="center" vertical="center"/>
    </xf>
    <xf numFmtId="10" fontId="3" fillId="0" borderId="78" xfId="6" applyNumberFormat="1" applyFont="1" applyBorder="1" applyAlignment="1">
      <alignment horizontal="center" vertical="center"/>
    </xf>
    <xf numFmtId="172" fontId="3" fillId="0" borderId="83" xfId="6" applyNumberFormat="1" applyFont="1" applyBorder="1" applyAlignment="1">
      <alignment horizontal="center" vertical="center"/>
    </xf>
    <xf numFmtId="172" fontId="3" fillId="0" borderId="78" xfId="6" applyNumberFormat="1" applyFont="1" applyBorder="1" applyAlignment="1">
      <alignment horizontal="center" vertical="center"/>
    </xf>
    <xf numFmtId="168" fontId="13" fillId="0" borderId="70" xfId="4" applyNumberFormat="1" applyFont="1" applyBorder="1" applyAlignment="1">
      <alignment horizontal="center" vertical="center" wrapText="1"/>
    </xf>
    <xf numFmtId="168" fontId="13" fillId="0" borderId="88" xfId="4" applyNumberFormat="1" applyFont="1" applyBorder="1" applyAlignment="1">
      <alignment horizontal="center" vertical="center" wrapText="1"/>
    </xf>
    <xf numFmtId="0" fontId="13" fillId="0" borderId="49" xfId="4" applyFont="1" applyBorder="1" applyAlignment="1">
      <alignment horizontal="center" vertical="center" wrapText="1"/>
    </xf>
    <xf numFmtId="0" fontId="13" fillId="0" borderId="89" xfId="4" applyFont="1" applyBorder="1" applyAlignment="1">
      <alignment horizontal="center" vertical="center" wrapText="1"/>
    </xf>
    <xf numFmtId="10" fontId="3" fillId="0" borderId="49" xfId="6" applyNumberFormat="1" applyFont="1" applyBorder="1" applyAlignment="1">
      <alignment horizontal="center" vertical="center"/>
    </xf>
    <xf numFmtId="10" fontId="3" fillId="0" borderId="89" xfId="6" applyNumberFormat="1" applyFont="1" applyBorder="1" applyAlignment="1">
      <alignment horizontal="center" vertical="center"/>
    </xf>
    <xf numFmtId="172" fontId="3" fillId="0" borderId="49" xfId="6" applyNumberFormat="1" applyFont="1" applyBorder="1" applyAlignment="1">
      <alignment horizontal="center" vertical="center"/>
    </xf>
    <xf numFmtId="172" fontId="3" fillId="0" borderId="89" xfId="6" applyNumberFormat="1" applyFont="1" applyBorder="1" applyAlignment="1">
      <alignment horizontal="center" vertical="center"/>
    </xf>
    <xf numFmtId="168" fontId="13" fillId="0" borderId="111" xfId="4" applyNumberFormat="1" applyFont="1" applyBorder="1" applyAlignment="1">
      <alignment horizontal="center" vertical="center" wrapText="1"/>
    </xf>
    <xf numFmtId="168" fontId="13" fillId="0" borderId="77" xfId="4" applyNumberFormat="1" applyFont="1" applyBorder="1" applyAlignment="1">
      <alignment horizontal="center" vertical="center" wrapText="1"/>
    </xf>
    <xf numFmtId="0" fontId="13" fillId="0" borderId="110" xfId="4" applyFont="1" applyBorder="1" applyAlignment="1">
      <alignment horizontal="center" vertical="center" wrapText="1"/>
    </xf>
    <xf numFmtId="10" fontId="3" fillId="0" borderId="131" xfId="6" applyNumberFormat="1" applyFont="1" applyBorder="1" applyAlignment="1">
      <alignment horizontal="center" vertical="center"/>
    </xf>
    <xf numFmtId="172" fontId="3" fillId="0" borderId="131" xfId="6" applyNumberFormat="1" applyFont="1" applyBorder="1" applyAlignment="1">
      <alignment horizontal="center" vertical="center"/>
    </xf>
    <xf numFmtId="0" fontId="12" fillId="3" borderId="61" xfId="6" applyFont="1" applyFill="1" applyBorder="1" applyAlignment="1" applyProtection="1">
      <alignment horizontal="center" vertical="center"/>
      <protection hidden="1"/>
    </xf>
    <xf numFmtId="0" fontId="12" fillId="3" borderId="59" xfId="6" applyFont="1" applyFill="1" applyBorder="1" applyAlignment="1" applyProtection="1">
      <alignment horizontal="center" vertical="center"/>
      <protection hidden="1"/>
    </xf>
    <xf numFmtId="0" fontId="5" fillId="0" borderId="0" xfId="4" applyFont="1" applyAlignment="1" applyProtection="1">
      <alignment horizontal="center" vertical="center"/>
      <protection hidden="1"/>
    </xf>
    <xf numFmtId="166" fontId="3" fillId="0" borderId="0" xfId="4" applyNumberFormat="1" applyFont="1" applyAlignment="1" applyProtection="1">
      <alignment horizontal="right" vertical="center" wrapText="1"/>
      <protection hidden="1"/>
    </xf>
    <xf numFmtId="175" fontId="3" fillId="0" borderId="0" xfId="4" applyNumberFormat="1" applyFont="1" applyAlignment="1" applyProtection="1">
      <alignment horizontal="right" vertical="center"/>
      <protection hidden="1"/>
    </xf>
    <xf numFmtId="174" fontId="3" fillId="0" borderId="0" xfId="4" applyNumberFormat="1" applyFont="1" applyAlignment="1" applyProtection="1">
      <alignment horizontal="right" vertical="center"/>
      <protection hidden="1"/>
    </xf>
    <xf numFmtId="0" fontId="12" fillId="3" borderId="57" xfId="6" applyFont="1" applyFill="1" applyBorder="1" applyAlignment="1" applyProtection="1">
      <alignment horizontal="center" vertical="center"/>
      <protection hidden="1"/>
    </xf>
    <xf numFmtId="0" fontId="12" fillId="3" borderId="58" xfId="6" applyFont="1" applyFill="1" applyBorder="1" applyAlignment="1" applyProtection="1">
      <alignment horizontal="center" vertical="center"/>
      <protection hidden="1"/>
    </xf>
    <xf numFmtId="0" fontId="12" fillId="3" borderId="60" xfId="6" applyFont="1" applyFill="1" applyBorder="1" applyAlignment="1" applyProtection="1">
      <alignment horizontal="center" vertical="center"/>
      <protection hidden="1"/>
    </xf>
    <xf numFmtId="178" fontId="18" fillId="5" borderId="79" xfId="7" applyNumberFormat="1" applyFont="1" applyFill="1" applyBorder="1" applyAlignment="1" applyProtection="1">
      <alignment horizontal="center" vertical="center"/>
      <protection locked="0"/>
    </xf>
    <xf numFmtId="178" fontId="18" fillId="5" borderId="80" xfId="7" applyNumberFormat="1" applyFont="1" applyFill="1" applyBorder="1" applyAlignment="1" applyProtection="1">
      <alignment horizontal="center" vertical="center"/>
      <protection locked="0"/>
    </xf>
    <xf numFmtId="178" fontId="18" fillId="5" borderId="81" xfId="7" applyNumberFormat="1" applyFont="1" applyFill="1" applyBorder="1" applyAlignment="1" applyProtection="1">
      <alignment horizontal="center" vertical="center"/>
      <protection locked="0"/>
    </xf>
    <xf numFmtId="168" fontId="13" fillId="0" borderId="68" xfId="4" applyNumberFormat="1" applyFont="1" applyBorder="1" applyAlignment="1" applyProtection="1">
      <alignment horizontal="center" vertical="center" wrapText="1"/>
      <protection hidden="1"/>
    </xf>
    <xf numFmtId="168" fontId="13" fillId="0" borderId="75" xfId="4" applyNumberFormat="1" applyFont="1" applyBorder="1" applyAlignment="1" applyProtection="1">
      <alignment horizontal="center" vertical="center" wrapText="1"/>
      <protection hidden="1"/>
    </xf>
    <xf numFmtId="0" fontId="13" fillId="0" borderId="69" xfId="4" applyFont="1" applyBorder="1" applyAlignment="1" applyProtection="1">
      <alignment horizontal="center" vertical="center" wrapText="1"/>
      <protection hidden="1"/>
    </xf>
    <xf numFmtId="0" fontId="13" fillId="0" borderId="76" xfId="4" applyFont="1" applyBorder="1" applyAlignment="1" applyProtection="1">
      <alignment horizontal="center" vertical="center" wrapText="1"/>
      <protection hidden="1"/>
    </xf>
    <xf numFmtId="10" fontId="3" fillId="0" borderId="70" xfId="6" applyNumberFormat="1" applyFont="1" applyBorder="1" applyAlignment="1" applyProtection="1">
      <alignment horizontal="center" vertical="center"/>
      <protection hidden="1"/>
    </xf>
    <xf numFmtId="10" fontId="3" fillId="0" borderId="77" xfId="6" applyNumberFormat="1" applyFont="1" applyBorder="1" applyAlignment="1" applyProtection="1">
      <alignment horizontal="center" vertical="center"/>
      <protection hidden="1"/>
    </xf>
    <xf numFmtId="172" fontId="3" fillId="0" borderId="49" xfId="6" applyNumberFormat="1" applyFont="1" applyBorder="1" applyAlignment="1" applyProtection="1">
      <alignment horizontal="center" vertical="center"/>
      <protection hidden="1"/>
    </xf>
    <xf numFmtId="172" fontId="3" fillId="0" borderId="78" xfId="6" applyNumberFormat="1" applyFont="1" applyBorder="1" applyAlignment="1" applyProtection="1">
      <alignment horizontal="center" vertical="center"/>
      <protection hidden="1"/>
    </xf>
    <xf numFmtId="168" fontId="13" fillId="0" borderId="90" xfId="4" applyNumberFormat="1" applyFont="1" applyBorder="1" applyAlignment="1" applyProtection="1">
      <alignment horizontal="center" vertical="center" wrapText="1"/>
      <protection hidden="1"/>
    </xf>
    <xf numFmtId="0" fontId="13" fillId="0" borderId="91" xfId="4" applyFont="1" applyBorder="1" applyAlignment="1" applyProtection="1">
      <alignment horizontal="center" vertical="center" wrapText="1"/>
      <protection hidden="1"/>
    </xf>
    <xf numFmtId="10" fontId="3" fillId="0" borderId="88" xfId="6" applyNumberFormat="1" applyFont="1" applyBorder="1" applyAlignment="1" applyProtection="1">
      <alignment horizontal="center" vertical="center"/>
      <protection hidden="1"/>
    </xf>
    <xf numFmtId="10" fontId="3" fillId="0" borderId="92" xfId="6" applyNumberFormat="1" applyFont="1" applyBorder="1" applyAlignment="1" applyProtection="1">
      <alignment horizontal="center" vertical="center"/>
      <protection hidden="1"/>
    </xf>
    <xf numFmtId="172" fontId="3" fillId="0" borderId="89" xfId="6" applyNumberFormat="1" applyFont="1" applyBorder="1" applyAlignment="1" applyProtection="1">
      <alignment horizontal="center" vertical="center"/>
      <protection hidden="1"/>
    </xf>
    <xf numFmtId="172" fontId="3" fillId="0" borderId="93" xfId="6" applyNumberFormat="1" applyFont="1" applyBorder="1" applyAlignment="1" applyProtection="1">
      <alignment horizontal="center" vertical="center"/>
      <protection hidden="1"/>
    </xf>
    <xf numFmtId="178" fontId="18" fillId="5" borderId="94" xfId="7" applyNumberFormat="1" applyFont="1" applyFill="1" applyBorder="1" applyAlignment="1" applyProtection="1">
      <alignment horizontal="center" vertical="center"/>
      <protection locked="0"/>
    </xf>
    <xf numFmtId="178" fontId="18" fillId="5" borderId="95" xfId="7" applyNumberFormat="1" applyFont="1" applyFill="1" applyBorder="1" applyAlignment="1" applyProtection="1">
      <alignment horizontal="center" vertical="center"/>
      <protection locked="0"/>
    </xf>
    <xf numFmtId="178" fontId="18" fillId="5" borderId="96" xfId="7" applyNumberFormat="1" applyFont="1" applyFill="1" applyBorder="1" applyAlignment="1" applyProtection="1">
      <alignment horizontal="center" vertical="center"/>
      <protection locked="0"/>
    </xf>
    <xf numFmtId="10" fontId="3" fillId="0" borderId="82" xfId="6" applyNumberFormat="1" applyFont="1" applyBorder="1" applyAlignment="1" applyProtection="1">
      <alignment horizontal="center" vertical="center"/>
      <protection hidden="1"/>
    </xf>
    <xf numFmtId="172" fontId="3" fillId="0" borderId="83" xfId="6" applyNumberFormat="1" applyFont="1" applyBorder="1" applyAlignment="1" applyProtection="1">
      <alignment horizontal="center" vertical="center"/>
      <protection hidden="1"/>
    </xf>
    <xf numFmtId="164" fontId="26" fillId="0" borderId="99" xfId="8" applyFont="1" applyBorder="1" applyAlignment="1" applyProtection="1">
      <alignment horizontal="center" vertical="center"/>
      <protection hidden="1"/>
    </xf>
    <xf numFmtId="164" fontId="27" fillId="0" borderId="100" xfId="8" applyFont="1" applyBorder="1" applyAlignment="1" applyProtection="1">
      <alignment horizontal="center" vertical="center"/>
      <protection hidden="1"/>
    </xf>
    <xf numFmtId="0" fontId="12" fillId="3" borderId="97" xfId="6" applyFont="1" applyFill="1" applyBorder="1" applyAlignment="1" applyProtection="1">
      <alignment horizontal="center" vertical="center"/>
      <protection hidden="1"/>
    </xf>
    <xf numFmtId="0" fontId="12" fillId="3" borderId="98" xfId="6" applyFont="1" applyFill="1" applyBorder="1" applyAlignment="1" applyProtection="1">
      <alignment horizontal="center" vertical="center"/>
      <protection hidden="1"/>
    </xf>
    <xf numFmtId="9" fontId="12" fillId="3" borderId="97" xfId="6" applyNumberFormat="1" applyFont="1" applyFill="1" applyBorder="1" applyAlignment="1" applyProtection="1">
      <alignment horizontal="center" vertical="center"/>
      <protection hidden="1"/>
    </xf>
    <xf numFmtId="164" fontId="12" fillId="3" borderId="99" xfId="8" applyFont="1" applyFill="1" applyBorder="1" applyAlignment="1" applyProtection="1">
      <alignment horizontal="center" vertical="center"/>
      <protection hidden="1"/>
    </xf>
    <xf numFmtId="164" fontId="28" fillId="3" borderId="98" xfId="8" applyFont="1" applyFill="1" applyBorder="1" applyAlignment="1" applyProtection="1">
      <alignment horizontal="center" vertical="center"/>
      <protection hidden="1"/>
    </xf>
    <xf numFmtId="164" fontId="26" fillId="0" borderId="97" xfId="8" applyFont="1" applyBorder="1" applyAlignment="1" applyProtection="1">
      <alignment horizontal="center" vertical="center"/>
      <protection hidden="1"/>
    </xf>
    <xf numFmtId="164" fontId="26" fillId="0" borderId="98" xfId="8" applyFont="1" applyBorder="1" applyAlignment="1" applyProtection="1">
      <alignment horizontal="center" vertical="center"/>
      <protection hidden="1"/>
    </xf>
    <xf numFmtId="9" fontId="26" fillId="0" borderId="24" xfId="6" applyNumberFormat="1" applyFont="1" applyBorder="1" applyAlignment="1" applyProtection="1">
      <alignment horizontal="center" vertical="center"/>
      <protection hidden="1"/>
    </xf>
    <xf numFmtId="178" fontId="2" fillId="0" borderId="0" xfId="4" applyNumberFormat="1" applyAlignment="1" applyProtection="1">
      <alignment horizontal="center"/>
      <protection hidden="1"/>
    </xf>
    <xf numFmtId="0" fontId="3" fillId="0" borderId="0" xfId="4" applyFont="1" applyAlignment="1">
      <alignment horizontal="center" vertical="center"/>
    </xf>
    <xf numFmtId="164" fontId="28" fillId="3" borderId="99" xfId="8" applyFont="1" applyFill="1" applyBorder="1" applyAlignment="1" applyProtection="1">
      <alignment horizontal="center" vertical="center"/>
      <protection hidden="1"/>
    </xf>
    <xf numFmtId="180" fontId="31" fillId="0" borderId="0" xfId="9" applyNumberFormat="1" applyFont="1" applyAlignment="1">
      <alignment horizontal="center" vertical="center"/>
    </xf>
    <xf numFmtId="10" fontId="26" fillId="10" borderId="38" xfId="3" applyNumberFormat="1" applyFont="1" applyFill="1" applyBorder="1" applyAlignment="1" applyProtection="1">
      <alignment horizontal="right" vertical="center"/>
      <protection locked="0"/>
    </xf>
  </cellXfs>
  <cellStyles count="24">
    <cellStyle name="72929" xfId="14" xr:uid="{00000000-0005-0000-0000-000000000000}"/>
    <cellStyle name="Excel Built-in Normal" xfId="4" xr:uid="{00000000-0005-0000-0000-000001000000}"/>
    <cellStyle name="Moeda" xfId="2" builtinId="4"/>
    <cellStyle name="Moeda 2" xfId="8" xr:uid="{00000000-0005-0000-0000-000003000000}"/>
    <cellStyle name="Moeda 3" xfId="7" xr:uid="{00000000-0005-0000-0000-000004000000}"/>
    <cellStyle name="Moeda 3 2" xfId="13" xr:uid="{00000000-0005-0000-0000-000005000000}"/>
    <cellStyle name="Normal" xfId="0" builtinId="0"/>
    <cellStyle name="Normal 2" xfId="6" xr:uid="{00000000-0005-0000-0000-000007000000}"/>
    <cellStyle name="Normal 2 2" xfId="15" xr:uid="{00000000-0005-0000-0000-000008000000}"/>
    <cellStyle name="Normal 2_3_-_PLANILHA_MODELO_e_Boletim_CPOS_157" xfId="16" xr:uid="{00000000-0005-0000-0000-000009000000}"/>
    <cellStyle name="Normal 3" xfId="17" xr:uid="{00000000-0005-0000-0000-00000A000000}"/>
    <cellStyle name="Normal 4" xfId="10" xr:uid="{00000000-0005-0000-0000-00000B000000}"/>
    <cellStyle name="Normal_11º MEDIÇÃO - vl real.rev2" xfId="9" xr:uid="{00000000-0005-0000-0000-00000C000000}"/>
    <cellStyle name="Normal_Orçamento RETIFICADO DA OBRA JUNHO - CERTO" xfId="5" xr:uid="{00000000-0005-0000-0000-00000D000000}"/>
    <cellStyle name="planilhas" xfId="18" xr:uid="{00000000-0005-0000-0000-00000E000000}"/>
    <cellStyle name="Porcentagem" xfId="3" builtinId="5"/>
    <cellStyle name="Porcentagem 2" xfId="12" xr:uid="{00000000-0005-0000-0000-000010000000}"/>
    <cellStyle name="Porcentagem 3" xfId="22" xr:uid="{00000000-0005-0000-0000-000011000000}"/>
    <cellStyle name="Separador de milhares 2" xfId="19" xr:uid="{00000000-0005-0000-0000-000012000000}"/>
    <cellStyle name="Separador de milhares 3" xfId="20" xr:uid="{00000000-0005-0000-0000-000013000000}"/>
    <cellStyle name="SNEVERS" xfId="21" xr:uid="{00000000-0005-0000-0000-000014000000}"/>
    <cellStyle name="Vírgula" xfId="1" builtinId="3"/>
    <cellStyle name="Vírgula 2" xfId="11" xr:uid="{00000000-0005-0000-0000-000016000000}"/>
    <cellStyle name="Vírgula 3" xfId="23" xr:uid="{00000000-0005-0000-0000-000017000000}"/>
  </cellStyles>
  <dxfs count="435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47625</xdr:rowOff>
    </xdr:from>
    <xdr:to>
      <xdr:col>1</xdr:col>
      <xdr:colOff>190500</xdr:colOff>
      <xdr:row>3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BFC744-8305-4D59-A58A-EBA8B5A5F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47625"/>
          <a:ext cx="8858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990600</xdr:colOff>
      <xdr:row>4</xdr:row>
      <xdr:rowOff>209550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3CEB976-7F82-4C48-9AB7-FCD8A9FCF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E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5%20-%20Vi&#225;rios/Recape%202017/CR%201039.006-412017-R$%20987.600,00%20-%20N&#205;VEL%20II/QCI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5%20-%20Vi&#225;rios/Recape%202017/CR%201039.136-992017-R$%20295.300,00%20-%20n&#237;vel%20I%20Entregue%2005.12.2017/Or&#231;amento/OR&#199;AMENTO_Recapeamento_Centro_Fase%202_R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SO/Desktop/ENGENHARIA/PROJETOS%20FUTUROS/PROJETO%20II/MODELO/OR&#199;AMENTO_Recapeamento_Centro_R02%20-%20parte%201_Reajustad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Verba%20Estadual/07%20-%20Recapeamento%20Asf&#225;ltico%20-%20Luiz%20Belli%20-%20200%20mil/Or&#231;amento/OR&#199;AMENTO_Luiz%20Bel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Eventograma_e_Quantitativos"/>
      <sheetName val="Detalhamento"/>
      <sheetName val="Cronograma"/>
      <sheetName val="PLE"/>
      <sheetName val="Resumo_de_Acompanhamento"/>
      <sheetName val="CronoPrev"/>
      <sheetName val="PLE2"/>
    </sheetNames>
    <sheetDataSet>
      <sheetData sheetId="0" refreshError="1">
        <row r="33">
          <cell r="A33" t="str">
            <v>Núm do Evento</v>
          </cell>
        </row>
      </sheetData>
      <sheetData sheetId="1" refreshError="1"/>
      <sheetData sheetId="2" refreshError="1"/>
      <sheetData sheetId="3" refreshError="1"/>
      <sheetData sheetId="4" refreshError="1">
        <row r="28">
          <cell r="AX28">
            <v>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QCI"/>
      <sheetName val="CRONO"/>
      <sheetName val="RRE"/>
      <sheetName val="Ofício"/>
      <sheetName val="Listas"/>
    </sheetNames>
    <sheetDataSet>
      <sheetData sheetId="0" refreshError="1">
        <row r="22">
          <cell r="J22" t="str">
            <v>OGU não-PAC</v>
          </cell>
        </row>
      </sheetData>
      <sheetData sheetId="1" refreshError="1">
        <row r="14">
          <cell r="AH14">
            <v>0</v>
          </cell>
        </row>
        <row r="15">
          <cell r="AH15" t="str">
            <v>Adm. Direta</v>
          </cell>
        </row>
        <row r="26">
          <cell r="AH26">
            <v>0</v>
          </cell>
        </row>
      </sheetData>
      <sheetData sheetId="2" refreshError="1"/>
      <sheetData sheetId="3" refreshError="1"/>
      <sheetData sheetId="4" refreshError="1"/>
      <sheetData sheetId="5" refreshError="1">
        <row r="2">
          <cell r="B2" t="str">
            <v>Itens de Investimento</v>
          </cell>
          <cell r="C2" t="str">
            <v>Unidades habitacionais</v>
          </cell>
          <cell r="D2">
            <v>3</v>
          </cell>
          <cell r="E2" t="str">
            <v>Equipamentos comunitários</v>
          </cell>
          <cell r="F2">
            <v>6</v>
          </cell>
          <cell r="G2" t="str">
            <v>Pavimentação</v>
          </cell>
          <cell r="H2">
            <v>6</v>
          </cell>
          <cell r="I2" t="str">
            <v xml:space="preserve">Drenagem </v>
          </cell>
          <cell r="J2">
            <v>5</v>
          </cell>
          <cell r="K2" t="str">
            <v>Abastecimento de água</v>
          </cell>
          <cell r="L2">
            <v>11</v>
          </cell>
          <cell r="M2" t="str">
            <v>Esgotamento sanitário</v>
          </cell>
          <cell r="N2">
            <v>8</v>
          </cell>
          <cell r="O2" t="str">
            <v>Energia elétrica e iluminação pública</v>
          </cell>
          <cell r="P2">
            <v>4</v>
          </cell>
          <cell r="Q2" t="str">
            <v>Coleta e tratamento de resíduos sólidos</v>
          </cell>
          <cell r="R2">
            <v>6</v>
          </cell>
          <cell r="S2" t="str">
            <v xml:space="preserve">Contenção e estabilização de encostas </v>
          </cell>
          <cell r="T2">
            <v>2</v>
          </cell>
          <cell r="U2" t="str">
            <v>Regularização fundiária</v>
          </cell>
          <cell r="V2">
            <v>2</v>
          </cell>
          <cell r="W2" t="str">
            <v>Aquisição de terreno</v>
          </cell>
          <cell r="X2">
            <v>2</v>
          </cell>
          <cell r="Y2" t="str">
            <v>Aquisição de equipamentos e insumos</v>
          </cell>
          <cell r="Z2">
            <v>1</v>
          </cell>
          <cell r="AA2" t="str">
            <v>Elaboração de estudos e projetos</v>
          </cell>
          <cell r="AB2">
            <v>1</v>
          </cell>
          <cell r="AC2" t="str">
            <v>Instrumentos e ações em planejamento e gestão pública</v>
          </cell>
          <cell r="AD2">
            <v>1</v>
          </cell>
          <cell r="AE2" t="str">
            <v>Ações complementares às obras</v>
          </cell>
          <cell r="AF2">
            <v>3</v>
          </cell>
          <cell r="AG2" t="str">
            <v>Gerenciamento</v>
          </cell>
          <cell r="AH2">
            <v>1</v>
          </cell>
          <cell r="AI2" t="str">
            <v>Trabalho social</v>
          </cell>
          <cell r="AJ2">
            <v>4</v>
          </cell>
        </row>
        <row r="3">
          <cell r="B3" t="str">
            <v>Unidades habitacionais</v>
          </cell>
        </row>
        <row r="4">
          <cell r="B4" t="str">
            <v>Equipamentos comunitários</v>
          </cell>
        </row>
        <row r="5">
          <cell r="B5" t="str">
            <v>Pavimentação</v>
          </cell>
        </row>
        <row r="6">
          <cell r="B6" t="str">
            <v xml:space="preserve">Drenagem </v>
          </cell>
        </row>
        <row r="7">
          <cell r="B7" t="str">
            <v>Abastecimento de água</v>
          </cell>
        </row>
        <row r="8">
          <cell r="B8" t="str">
            <v>Esgotamento sanitário</v>
          </cell>
        </row>
        <row r="9">
          <cell r="B9" t="str">
            <v>Energia elétrica e iluminação pública</v>
          </cell>
        </row>
        <row r="10">
          <cell r="B10" t="str">
            <v>Coleta e tratamento de resíduos sólidos</v>
          </cell>
        </row>
        <row r="11">
          <cell r="B11" t="str">
            <v xml:space="preserve">Contenção e estabilização de encostas </v>
          </cell>
        </row>
        <row r="12">
          <cell r="B12" t="str">
            <v>Regularização fundiária</v>
          </cell>
        </row>
        <row r="13">
          <cell r="B13" t="str">
            <v>Aquisição de terreno</v>
          </cell>
        </row>
        <row r="14">
          <cell r="B14" t="str">
            <v>Aquisição de equipamentos e insumos</v>
          </cell>
        </row>
        <row r="15">
          <cell r="B15" t="str">
            <v>Elaboração de estudos e projetos</v>
          </cell>
        </row>
        <row r="16">
          <cell r="B16" t="str">
            <v>Instrumentos e ações em planejamento e gestão pública</v>
          </cell>
        </row>
        <row r="17">
          <cell r="B17" t="str">
            <v>Ações complementares às obras</v>
          </cell>
        </row>
        <row r="18">
          <cell r="B18" t="str">
            <v>Gerenciamento</v>
          </cell>
        </row>
        <row r="19">
          <cell r="B19" t="str">
            <v>Trabalho social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Memoria"/>
      <sheetName val="PLQ"/>
      <sheetName val="QCI"/>
      <sheetName val="Resumo _ Licitação"/>
      <sheetName val="CRONOGRAMA_ Licitação"/>
      <sheetName val="PLE"/>
      <sheetName val="CFF"/>
      <sheetName val="Distâncias"/>
      <sheetName val="Sinapi"/>
      <sheetName val="FDE"/>
      <sheetName val="SIUR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PLQ"/>
      <sheetName val="Memoria"/>
      <sheetName val="Resumo _ Licitação"/>
      <sheetName val="Memoria 2"/>
      <sheetName val="QCI"/>
      <sheetName val="CFF"/>
      <sheetName val="CRONOGRAMA_ Licitação"/>
      <sheetName val="Distâncias"/>
      <sheetName val="Sinapi"/>
      <sheetName val="SIURB"/>
      <sheetName val="Plan1"/>
      <sheetName val="FDE"/>
      <sheetName val="Localização"/>
    </sheetNames>
    <sheetDataSet>
      <sheetData sheetId="0" refreshError="1">
        <row r="14">
          <cell r="C14" t="str">
            <v>SECRETARIA DE INFRAESTRUTURA E SERVIÇOS URBANOS</v>
          </cell>
        </row>
        <row r="16">
          <cell r="D16" t="str">
            <v>RECAPEAMENTO EM DIVERSAS VIAS DO MUNICÍPIO DE ITAPEVI</v>
          </cell>
        </row>
        <row r="18">
          <cell r="A18" t="str">
            <v xml:space="preserve">Tipo de Intervenção: </v>
          </cell>
          <cell r="D18" t="str">
            <v>Recapeamento</v>
          </cell>
          <cell r="F18" t="str">
            <v>Área de intervenção:</v>
          </cell>
        </row>
        <row r="20">
          <cell r="F20" t="str">
            <v>Investimento:</v>
          </cell>
        </row>
        <row r="22">
          <cell r="F22" t="str">
            <v>Valor:</v>
          </cell>
        </row>
        <row r="25">
          <cell r="A25">
            <v>1</v>
          </cell>
          <cell r="D25" t="str">
            <v>SERVIÇOS PRELIMINARES E FRESAGEM</v>
          </cell>
          <cell r="L25">
            <v>0</v>
          </cell>
          <cell r="M25">
            <v>6.1653313480804668E-2</v>
          </cell>
          <cell r="N25">
            <v>6.1653313480804668E-2</v>
          </cell>
          <cell r="O25">
            <v>0.12180471704407309</v>
          </cell>
          <cell r="P25">
            <v>7.1707158927858755E-2</v>
          </cell>
          <cell r="S25">
            <v>5.9683208664548543E-2</v>
          </cell>
          <cell r="T25">
            <v>7.5354884893219842E-2</v>
          </cell>
          <cell r="U25">
            <v>6.1272039036877064E-2</v>
          </cell>
          <cell r="V25">
            <v>6.5351755037469567E-2</v>
          </cell>
          <cell r="W25">
            <v>7.9153404376405084E-2</v>
          </cell>
          <cell r="Z25">
            <v>8.0574916268229255E-2</v>
          </cell>
          <cell r="AA25">
            <v>7.3201534424969447E-2</v>
          </cell>
          <cell r="AB25">
            <v>4.5243928798924721E-2</v>
          </cell>
          <cell r="AC25">
            <v>4.9458596001747394E-2</v>
          </cell>
          <cell r="AD25">
            <v>4.694361478203396E-2</v>
          </cell>
          <cell r="AG25">
            <v>4.694361478203396E-2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</row>
        <row r="32">
          <cell r="A32">
            <v>2</v>
          </cell>
          <cell r="D32" t="str">
            <v>RECAPEAMENTO</v>
          </cell>
          <cell r="L32">
            <v>0</v>
          </cell>
          <cell r="M32">
            <v>0</v>
          </cell>
          <cell r="N32">
            <v>6.6276452810033054E-2</v>
          </cell>
          <cell r="O32">
            <v>6.6276452810033054E-2</v>
          </cell>
          <cell r="P32">
            <v>9.3755201006708963E-2</v>
          </cell>
          <cell r="S32">
            <v>6.415861758733947E-2</v>
          </cell>
          <cell r="T32">
            <v>6.415861758733947E-2</v>
          </cell>
          <cell r="U32">
            <v>6.5866588096135617E-2</v>
          </cell>
          <cell r="V32">
            <v>6.5866588096135617E-2</v>
          </cell>
          <cell r="W32">
            <v>7.0252225943090746E-2</v>
          </cell>
          <cell r="Z32">
            <v>8.5088806646857404E-2</v>
          </cell>
          <cell r="AA32">
            <v>8.6616912120810879E-2</v>
          </cell>
          <cell r="AB32">
            <v>6.8952179482899362E-2</v>
          </cell>
          <cell r="AC32">
            <v>4.863659295320804E-2</v>
          </cell>
          <cell r="AD32">
            <v>5.3167301461921668E-2</v>
          </cell>
          <cell r="AG32">
            <v>5.0463731698743367E-2</v>
          </cell>
          <cell r="AH32">
            <v>5.0463731698743367E-2</v>
          </cell>
          <cell r="AI32">
            <v>0</v>
          </cell>
          <cell r="AJ32">
            <v>0</v>
          </cell>
          <cell r="AK32">
            <v>0</v>
          </cell>
        </row>
        <row r="38">
          <cell r="A38">
            <v>3</v>
          </cell>
          <cell r="D38" t="str">
            <v>SINALIZAÇÃO E COMPONENTES</v>
          </cell>
          <cell r="L38">
            <v>2.4257949976641727E-2</v>
          </cell>
          <cell r="M38">
            <v>2.6067262315048322E-2</v>
          </cell>
          <cell r="N38">
            <v>3.1594938398537423E-3</v>
          </cell>
          <cell r="O38">
            <v>3.6327976367599213E-2</v>
          </cell>
          <cell r="P38">
            <v>6.2151467324389864E-2</v>
          </cell>
          <cell r="S38">
            <v>7.5824461353684897E-2</v>
          </cell>
          <cell r="T38">
            <v>7.4370904898099291E-2</v>
          </cell>
          <cell r="U38">
            <v>6.0191478713082364E-2</v>
          </cell>
          <cell r="V38">
            <v>6.3772082600509303E-2</v>
          </cell>
          <cell r="W38">
            <v>6.1914854934657211E-2</v>
          </cell>
          <cell r="Z38">
            <v>6.4107665494570865E-2</v>
          </cell>
          <cell r="AA38">
            <v>7.5969150144873737E-2</v>
          </cell>
          <cell r="AB38">
            <v>8.0319631500013144E-2</v>
          </cell>
          <cell r="AC38">
            <v>7.2223712772476023E-2</v>
          </cell>
          <cell r="AD38">
            <v>5.4549418026858608E-2</v>
          </cell>
          <cell r="AG38">
            <v>4.7777038362343253E-2</v>
          </cell>
          <cell r="AH38">
            <v>4.8156415961857067E-2</v>
          </cell>
          <cell r="AI38">
            <v>4.6984498328005588E-2</v>
          </cell>
          <cell r="AJ38">
            <v>2.1874537085435866E-2</v>
          </cell>
          <cell r="AK38">
            <v>0</v>
          </cell>
        </row>
        <row r="63">
          <cell r="A63">
            <v>4</v>
          </cell>
          <cell r="D63" t="str">
            <v>CONTROLE TECNOLÓGICO</v>
          </cell>
          <cell r="L63">
            <v>0</v>
          </cell>
          <cell r="M63">
            <v>0</v>
          </cell>
          <cell r="N63">
            <v>6.6276452810033068E-2</v>
          </cell>
          <cell r="O63">
            <v>6.6276452810033068E-2</v>
          </cell>
          <cell r="P63">
            <v>9.3755201006708963E-2</v>
          </cell>
          <cell r="S63">
            <v>6.415861758733947E-2</v>
          </cell>
          <cell r="T63">
            <v>6.415861758733947E-2</v>
          </cell>
          <cell r="U63">
            <v>6.5866588096135617E-2</v>
          </cell>
          <cell r="V63">
            <v>6.5866588096135617E-2</v>
          </cell>
          <cell r="W63">
            <v>7.0252225943090746E-2</v>
          </cell>
          <cell r="Z63">
            <v>8.5088806646857418E-2</v>
          </cell>
          <cell r="AA63">
            <v>8.6616912120810866E-2</v>
          </cell>
          <cell r="AB63">
            <v>6.8952179482899362E-2</v>
          </cell>
          <cell r="AC63">
            <v>4.8636592953208047E-2</v>
          </cell>
          <cell r="AD63">
            <v>5.3167301461921668E-2</v>
          </cell>
          <cell r="AG63">
            <v>5.0463731698743373E-2</v>
          </cell>
          <cell r="AH63">
            <v>5.0463731698743373E-2</v>
          </cell>
          <cell r="AI63">
            <v>0</v>
          </cell>
          <cell r="AJ63">
            <v>0</v>
          </cell>
          <cell r="AK63">
            <v>0</v>
          </cell>
        </row>
        <row r="65">
          <cell r="N65">
            <v>6.6276452810033068E-2</v>
          </cell>
          <cell r="O65">
            <v>6.6276452810033068E-2</v>
          </cell>
          <cell r="P65">
            <v>9.3755201006708963E-2</v>
          </cell>
          <cell r="S65">
            <v>6.415861758733947E-2</v>
          </cell>
          <cell r="T65">
            <v>6.415861758733947E-2</v>
          </cell>
          <cell r="U65">
            <v>6.5866588096135617E-2</v>
          </cell>
          <cell r="V65">
            <v>6.5866588096135617E-2</v>
          </cell>
          <cell r="W65">
            <v>7.0252225943090746E-2</v>
          </cell>
          <cell r="Z65">
            <v>8.5088806646857404E-2</v>
          </cell>
          <cell r="AA65">
            <v>8.6616912120810866E-2</v>
          </cell>
          <cell r="AB65">
            <v>6.8952179482899362E-2</v>
          </cell>
          <cell r="AC65">
            <v>4.863659295320804E-2</v>
          </cell>
          <cell r="AD65">
            <v>5.3167301461921668E-2</v>
          </cell>
          <cell r="AG65">
            <v>5.0463731698743373E-2</v>
          </cell>
          <cell r="AH65">
            <v>5.0463731698743373E-2</v>
          </cell>
        </row>
        <row r="68">
          <cell r="E68" t="str">
            <v>BDI - 23,38%</v>
          </cell>
          <cell r="F68">
            <v>1.2338</v>
          </cell>
        </row>
        <row r="73">
          <cell r="D73" t="str">
            <v>___________________________________________</v>
          </cell>
          <cell r="E73" t="str">
            <v>___________________________________________</v>
          </cell>
        </row>
        <row r="75">
          <cell r="D75" t="str">
            <v>Secretário de Infraestrutura e Serviços Urbanos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ória"/>
      <sheetName val="Orçamento"/>
      <sheetName val="Cronograma Mensal"/>
      <sheetName val="Resumo _ Licitação"/>
      <sheetName val="Cronograma Estadual 1"/>
      <sheetName val="Sinapi"/>
      <sheetName val="CPOS"/>
      <sheetName val="SIURB"/>
      <sheetName val="Distâncias"/>
    </sheetNames>
    <sheetDataSet>
      <sheetData sheetId="0"/>
      <sheetData sheetId="1">
        <row r="14">
          <cell r="A14">
            <v>1</v>
          </cell>
        </row>
        <row r="20">
          <cell r="A20">
            <v>2</v>
          </cell>
        </row>
        <row r="35">
          <cell r="A35">
            <v>4</v>
          </cell>
          <cell r="D35" t="str">
            <v>SINALIZAÇÃO</v>
          </cell>
        </row>
      </sheetData>
      <sheetData sheetId="2"/>
      <sheetData sheetId="3">
        <row r="21">
          <cell r="D21">
            <v>0</v>
          </cell>
        </row>
      </sheetData>
      <sheetData sheetId="4"/>
      <sheetData sheetId="5">
        <row r="1">
          <cell r="A1" t="str">
            <v>Código</v>
          </cell>
        </row>
      </sheetData>
      <sheetData sheetId="6">
        <row r="7">
          <cell r="C7" t="str">
            <v>BDI : 0,00 %</v>
          </cell>
        </row>
      </sheetData>
      <sheetData sheetId="7">
        <row r="3">
          <cell r="A3">
            <v>10900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0"/>
  <sheetViews>
    <sheetView tabSelected="1" view="pageBreakPreview" topLeftCell="A12" zoomScaleNormal="100" zoomScaleSheetLayoutView="100" workbookViewId="0">
      <selection activeCell="E190" sqref="E190:H190"/>
    </sheetView>
  </sheetViews>
  <sheetFormatPr defaultColWidth="9.140625" defaultRowHeight="15" outlineLevelRow="1" x14ac:dyDescent="0.25"/>
  <cols>
    <col min="1" max="1" width="8.7109375" style="369" bestFit="1" customWidth="1"/>
    <col min="2" max="2" width="11.7109375" style="369" customWidth="1"/>
    <col min="3" max="3" width="15.140625" style="369" bestFit="1" customWidth="1"/>
    <col min="4" max="4" width="93" style="370" bestFit="1" customWidth="1"/>
    <col min="5" max="5" width="7.85546875" style="369" bestFit="1" customWidth="1"/>
    <col min="6" max="6" width="10.7109375" style="371" bestFit="1" customWidth="1"/>
    <col min="7" max="7" width="13.42578125" style="371" customWidth="1"/>
    <col min="8" max="8" width="19.85546875" style="372" customWidth="1"/>
    <col min="9" max="9" width="8.7109375" style="373" bestFit="1" customWidth="1"/>
    <col min="10" max="10" width="9.140625" style="355"/>
    <col min="11" max="11" width="21.42578125" style="355" bestFit="1" customWidth="1"/>
    <col min="12" max="16384" width="9.140625" style="355"/>
  </cols>
  <sheetData>
    <row r="1" spans="1:9" s="338" customFormat="1" ht="19.5" hidden="1" customHeight="1" x14ac:dyDescent="0.25">
      <c r="A1" s="334"/>
      <c r="B1" s="334"/>
      <c r="C1" s="334"/>
      <c r="D1" s="335" t="s">
        <v>0</v>
      </c>
      <c r="E1" s="334"/>
      <c r="F1" s="336"/>
      <c r="G1" s="334"/>
      <c r="H1" s="334"/>
      <c r="I1" s="337" t="s">
        <v>1</v>
      </c>
    </row>
    <row r="2" spans="1:9" s="338" customFormat="1" ht="19.5" hidden="1" customHeight="1" x14ac:dyDescent="0.25">
      <c r="A2" s="334"/>
      <c r="B2" s="334"/>
      <c r="C2" s="334"/>
      <c r="D2" s="339" t="str">
        <f>CHOOSE(1+LOG(1+2*(TipoOrçamento="BASE")+4*(TipoOrçamento="LICITADO")+8*(TipoOrçamento="REPROGRAMADOAC")+16*(TipoOrçamento="REPROGRAMADONPL"),2),"nada","Orçamento Base para Licitação","Orçamento Licitado","Orçamento Licitado Reprogramado","Orçamento Base para Licitação - Reprogramado")</f>
        <v>Orçamento Base para Licitação</v>
      </c>
      <c r="E2" s="334"/>
      <c r="F2" s="334"/>
      <c r="G2" s="334"/>
      <c r="H2" s="334"/>
      <c r="I2" s="340" t="s">
        <v>2</v>
      </c>
    </row>
    <row r="3" spans="1:9" s="338" customFormat="1" ht="12.75" hidden="1" customHeight="1" x14ac:dyDescent="0.25">
      <c r="A3" s="334"/>
      <c r="B3" s="334"/>
      <c r="C3" s="334"/>
      <c r="D3" s="341"/>
      <c r="E3" s="334"/>
      <c r="F3" s="334"/>
      <c r="G3" s="334"/>
      <c r="H3" s="334"/>
      <c r="I3" s="334"/>
    </row>
    <row r="4" spans="1:9" s="348" customFormat="1" ht="20.100000000000001" hidden="1" customHeight="1" x14ac:dyDescent="0.25">
      <c r="A4" s="342" t="s">
        <v>3</v>
      </c>
      <c r="B4" s="607" t="s">
        <v>4</v>
      </c>
      <c r="C4" s="608"/>
      <c r="D4" s="343" t="s">
        <v>5</v>
      </c>
      <c r="E4" s="344" t="s">
        <v>6</v>
      </c>
      <c r="F4" s="345"/>
      <c r="G4" s="345"/>
      <c r="H4" s="346"/>
      <c r="I4" s="347"/>
    </row>
    <row r="5" spans="1:9" ht="24.95" hidden="1" customHeight="1" x14ac:dyDescent="0.25">
      <c r="A5" s="349" t="s">
        <v>7</v>
      </c>
      <c r="B5" s="609" t="s">
        <v>8</v>
      </c>
      <c r="C5" s="610"/>
      <c r="D5" s="350" t="s">
        <v>9</v>
      </c>
      <c r="E5" s="351" t="s">
        <v>10</v>
      </c>
      <c r="F5" s="352"/>
      <c r="G5" s="352"/>
      <c r="H5" s="353"/>
      <c r="I5" s="354"/>
    </row>
    <row r="6" spans="1:9" s="358" customFormat="1" ht="20.100000000000001" hidden="1" customHeight="1" x14ac:dyDescent="0.25">
      <c r="A6" s="356" t="s">
        <v>11</v>
      </c>
      <c r="B6" s="344"/>
      <c r="C6" s="344"/>
      <c r="D6" s="343" t="s">
        <v>12</v>
      </c>
      <c r="E6" s="357" t="s">
        <v>13</v>
      </c>
      <c r="F6" s="345"/>
      <c r="G6" s="345"/>
      <c r="H6" s="346"/>
      <c r="I6" s="347"/>
    </row>
    <row r="7" spans="1:9" ht="24.95" hidden="1" customHeight="1" x14ac:dyDescent="0.25">
      <c r="A7" s="359" t="s">
        <v>14</v>
      </c>
      <c r="B7" s="360"/>
      <c r="C7" s="360"/>
      <c r="D7" s="350" t="s">
        <v>15</v>
      </c>
      <c r="E7" s="361" t="s">
        <v>16</v>
      </c>
      <c r="F7" s="352"/>
      <c r="G7" s="352"/>
      <c r="H7" s="353"/>
      <c r="I7" s="354"/>
    </row>
    <row r="8" spans="1:9" s="358" customFormat="1" ht="20.100000000000001" hidden="1" customHeight="1" x14ac:dyDescent="0.25">
      <c r="A8" s="362" t="s">
        <v>17</v>
      </c>
      <c r="B8" s="362" t="s">
        <v>18</v>
      </c>
      <c r="C8" s="362" t="s">
        <v>19</v>
      </c>
      <c r="D8" s="363" t="s">
        <v>20</v>
      </c>
      <c r="E8" s="344"/>
      <c r="F8" s="345"/>
      <c r="G8" s="345"/>
      <c r="H8" s="346"/>
      <c r="I8" s="364" t="s">
        <v>21</v>
      </c>
    </row>
    <row r="9" spans="1:9" ht="24.95" hidden="1" customHeight="1" x14ac:dyDescent="0.25">
      <c r="A9" s="365">
        <v>43282</v>
      </c>
      <c r="B9" s="366" t="s">
        <v>22</v>
      </c>
      <c r="C9" s="366" t="s">
        <v>23</v>
      </c>
      <c r="D9" s="367"/>
      <c r="E9" s="360"/>
      <c r="F9" s="352"/>
      <c r="G9" s="352"/>
      <c r="H9" s="353"/>
      <c r="I9" s="368">
        <v>0.23380000000000001</v>
      </c>
    </row>
    <row r="10" spans="1:9" ht="15.75" hidden="1" thickBot="1" x14ac:dyDescent="0.3"/>
    <row r="11" spans="1:9" ht="15.75" hidden="1" thickBot="1" x14ac:dyDescent="0.3"/>
    <row r="12" spans="1:9" ht="30.75" customHeight="1" x14ac:dyDescent="0.25">
      <c r="A12" s="374"/>
      <c r="B12" s="375"/>
      <c r="C12" s="612"/>
      <c r="D12" s="612"/>
      <c r="E12" s="612"/>
      <c r="F12" s="612"/>
      <c r="G12" s="612"/>
      <c r="H12" s="612"/>
      <c r="I12" s="613"/>
    </row>
    <row r="13" spans="1:9" ht="15.75" customHeight="1" x14ac:dyDescent="0.25">
      <c r="A13" s="376"/>
      <c r="C13" s="614"/>
      <c r="D13" s="614"/>
      <c r="E13" s="614"/>
      <c r="F13" s="614"/>
      <c r="G13" s="614"/>
      <c r="H13" s="614"/>
      <c r="I13" s="615"/>
    </row>
    <row r="14" spans="1:9" ht="19.5" customHeight="1" x14ac:dyDescent="0.25">
      <c r="A14" s="376"/>
      <c r="C14" s="616"/>
      <c r="D14" s="616"/>
      <c r="E14" s="616"/>
      <c r="F14" s="616"/>
      <c r="G14" s="616"/>
      <c r="H14" s="616"/>
      <c r="I14" s="617"/>
    </row>
    <row r="15" spans="1:9" ht="11.25" customHeight="1" x14ac:dyDescent="0.25">
      <c r="A15" s="376"/>
      <c r="D15" s="377"/>
      <c r="E15" s="378"/>
      <c r="F15" s="379"/>
      <c r="G15" s="378"/>
      <c r="H15" s="378"/>
      <c r="I15" s="380"/>
    </row>
    <row r="16" spans="1:9" s="382" customFormat="1" ht="39.75" customHeight="1" x14ac:dyDescent="0.25">
      <c r="A16" s="81" t="s">
        <v>26</v>
      </c>
      <c r="B16" s="78"/>
      <c r="C16" s="82"/>
      <c r="D16" s="83" t="s">
        <v>230</v>
      </c>
      <c r="E16" s="78"/>
      <c r="F16" s="79"/>
      <c r="G16" s="78"/>
      <c r="H16" s="78"/>
      <c r="I16" s="80"/>
    </row>
    <row r="17" spans="1:11" s="382" customFormat="1" ht="19.5" customHeight="1" x14ac:dyDescent="0.25">
      <c r="A17" s="84" t="s">
        <v>27</v>
      </c>
      <c r="B17" s="1"/>
      <c r="C17" s="82"/>
      <c r="D17" s="83" t="s">
        <v>231</v>
      </c>
      <c r="E17" s="78"/>
      <c r="F17" s="618" t="s">
        <v>233</v>
      </c>
      <c r="G17" s="618"/>
      <c r="H17" s="85">
        <v>7241.25</v>
      </c>
      <c r="I17" s="86"/>
    </row>
    <row r="18" spans="1:11" s="382" customFormat="1" ht="22.5" customHeight="1" x14ac:dyDescent="0.25">
      <c r="A18" s="84" t="s">
        <v>28</v>
      </c>
      <c r="B18" s="1"/>
      <c r="C18" s="82"/>
      <c r="D18" s="83" t="s">
        <v>232</v>
      </c>
      <c r="E18" s="78"/>
      <c r="F18" s="618" t="s">
        <v>29</v>
      </c>
      <c r="G18" s="618"/>
      <c r="H18" s="87" t="e">
        <f>G184</f>
        <v>#VALUE!</v>
      </c>
      <c r="I18" s="88"/>
    </row>
    <row r="19" spans="1:11" s="382" customFormat="1" ht="36" customHeight="1" thickBot="1" x14ac:dyDescent="0.3">
      <c r="A19" s="89" t="s">
        <v>30</v>
      </c>
      <c r="B19" s="384"/>
      <c r="C19" s="385"/>
      <c r="D19" s="386"/>
      <c r="E19" s="90"/>
      <c r="F19" s="611" t="s">
        <v>234</v>
      </c>
      <c r="G19" s="611"/>
      <c r="H19" s="91" t="e">
        <f>H18/H17</f>
        <v>#VALUE!</v>
      </c>
      <c r="I19" s="92"/>
    </row>
    <row r="20" spans="1:11" ht="16.5" customHeight="1" thickBot="1" x14ac:dyDescent="0.3">
      <c r="A20" s="93"/>
      <c r="B20" s="94"/>
      <c r="C20" s="95"/>
      <c r="D20" s="96"/>
      <c r="E20" s="94"/>
      <c r="F20" s="97"/>
      <c r="G20" s="94"/>
      <c r="H20" s="94"/>
      <c r="I20" s="98"/>
    </row>
    <row r="21" spans="1:11" s="388" customFormat="1" ht="36.75" thickBot="1" x14ac:dyDescent="0.3">
      <c r="A21" s="99" t="s">
        <v>31</v>
      </c>
      <c r="B21" s="99" t="s">
        <v>32</v>
      </c>
      <c r="C21" s="100" t="s">
        <v>33</v>
      </c>
      <c r="D21" s="101" t="s">
        <v>34</v>
      </c>
      <c r="E21" s="102" t="s">
        <v>35</v>
      </c>
      <c r="F21" s="103" t="s">
        <v>36</v>
      </c>
      <c r="G21" s="104" t="s">
        <v>37</v>
      </c>
      <c r="H21" s="105" t="s">
        <v>38</v>
      </c>
      <c r="I21" s="106" t="s">
        <v>39</v>
      </c>
    </row>
    <row r="22" spans="1:11" s="388" customFormat="1" ht="19.5" thickTop="1" thickBot="1" x14ac:dyDescent="0.3">
      <c r="A22" s="107">
        <v>1</v>
      </c>
      <c r="B22" s="108"/>
      <c r="C22" s="109"/>
      <c r="D22" s="110" t="s">
        <v>112</v>
      </c>
      <c r="E22" s="111">
        <f>SUM(E23,E27,E31,E40)</f>
        <v>0</v>
      </c>
      <c r="F22" s="111"/>
      <c r="G22" s="111"/>
      <c r="H22" s="112"/>
      <c r="I22" s="113" t="e">
        <f>ROUND(E22/$G$183,4)</f>
        <v>#DIV/0!</v>
      </c>
    </row>
    <row r="23" spans="1:11" s="388" customFormat="1" ht="18" x14ac:dyDescent="0.25">
      <c r="A23" s="114" t="s">
        <v>40</v>
      </c>
      <c r="B23" s="115"/>
      <c r="C23" s="116"/>
      <c r="D23" s="117" t="s">
        <v>303</v>
      </c>
      <c r="E23" s="118">
        <f>SUM(H24:H26)</f>
        <v>0</v>
      </c>
      <c r="F23" s="118"/>
      <c r="G23" s="118"/>
      <c r="H23" s="118"/>
      <c r="I23" s="119" t="e">
        <f>E23/$G$183</f>
        <v>#DIV/0!</v>
      </c>
    </row>
    <row r="24" spans="1:11" s="388" customFormat="1" ht="18" x14ac:dyDescent="0.25">
      <c r="A24" s="120" t="s">
        <v>41</v>
      </c>
      <c r="B24" s="121" t="s">
        <v>295</v>
      </c>
      <c r="C24" s="122" t="s">
        <v>298</v>
      </c>
      <c r="D24" s="123" t="s">
        <v>299</v>
      </c>
      <c r="E24" s="124" t="s">
        <v>119</v>
      </c>
      <c r="F24" s="125">
        <v>3</v>
      </c>
      <c r="G24" s="389"/>
      <c r="H24" s="126">
        <f>ROUND(F24*G24,2)</f>
        <v>0</v>
      </c>
      <c r="I24" s="127" t="e">
        <f>H24/$G$183</f>
        <v>#DIV/0!</v>
      </c>
    </row>
    <row r="25" spans="1:11" s="388" customFormat="1" ht="18" x14ac:dyDescent="0.25">
      <c r="A25" s="128" t="s">
        <v>103</v>
      </c>
      <c r="B25" s="129" t="s">
        <v>296</v>
      </c>
      <c r="C25" s="130" t="s">
        <v>102</v>
      </c>
      <c r="D25" s="131" t="s">
        <v>300</v>
      </c>
      <c r="E25" s="132" t="s">
        <v>302</v>
      </c>
      <c r="F25" s="133">
        <v>72</v>
      </c>
      <c r="G25" s="390"/>
      <c r="H25" s="134">
        <f t="shared" ref="H25:H26" si="0">ROUND(F25*G25,2)</f>
        <v>0</v>
      </c>
      <c r="I25" s="135" t="e">
        <f>H25/$G$183</f>
        <v>#DIV/0!</v>
      </c>
    </row>
    <row r="26" spans="1:11" s="388" customFormat="1" ht="18.75" thickBot="1" x14ac:dyDescent="0.3">
      <c r="A26" s="136" t="s">
        <v>114</v>
      </c>
      <c r="B26" s="137" t="s">
        <v>297</v>
      </c>
      <c r="C26" s="138" t="s">
        <v>229</v>
      </c>
      <c r="D26" s="139" t="s">
        <v>301</v>
      </c>
      <c r="E26" s="140" t="s">
        <v>302</v>
      </c>
      <c r="F26" s="141">
        <v>120</v>
      </c>
      <c r="G26" s="391"/>
      <c r="H26" s="142">
        <f t="shared" si="0"/>
        <v>0</v>
      </c>
      <c r="I26" s="143" t="e">
        <f>H26/$G$183</f>
        <v>#DIV/0!</v>
      </c>
      <c r="K26" s="392"/>
    </row>
    <row r="27" spans="1:11" s="388" customFormat="1" ht="18" x14ac:dyDescent="0.25">
      <c r="A27" s="144" t="s">
        <v>141</v>
      </c>
      <c r="B27" s="145"/>
      <c r="C27" s="146"/>
      <c r="D27" s="147" t="s">
        <v>113</v>
      </c>
      <c r="E27" s="148">
        <f>SUM(H28:H30)</f>
        <v>0</v>
      </c>
      <c r="F27" s="148"/>
      <c r="G27" s="148"/>
      <c r="H27" s="148"/>
      <c r="I27" s="149" t="e">
        <f>E27/$G$183</f>
        <v>#DIV/0!</v>
      </c>
    </row>
    <row r="28" spans="1:11" s="388" customFormat="1" ht="18" x14ac:dyDescent="0.25">
      <c r="A28" s="128" t="s">
        <v>142</v>
      </c>
      <c r="B28" s="129" t="s">
        <v>120</v>
      </c>
      <c r="C28" s="130" t="s">
        <v>105</v>
      </c>
      <c r="D28" s="131" t="s">
        <v>115</v>
      </c>
      <c r="E28" s="124" t="s">
        <v>116</v>
      </c>
      <c r="F28" s="125">
        <v>12</v>
      </c>
      <c r="G28" s="389"/>
      <c r="H28" s="126">
        <f>ROUND(F28*G28,2)</f>
        <v>0</v>
      </c>
      <c r="I28" s="127" t="e">
        <f>H28/$G$183</f>
        <v>#DIV/0!</v>
      </c>
    </row>
    <row r="29" spans="1:11" s="388" customFormat="1" ht="18" x14ac:dyDescent="0.25">
      <c r="A29" s="128" t="s">
        <v>143</v>
      </c>
      <c r="B29" s="129" t="s">
        <v>121</v>
      </c>
      <c r="C29" s="130" t="s">
        <v>105</v>
      </c>
      <c r="D29" s="131" t="s">
        <v>117</v>
      </c>
      <c r="E29" s="132" t="s">
        <v>116</v>
      </c>
      <c r="F29" s="133">
        <v>6</v>
      </c>
      <c r="G29" s="390"/>
      <c r="H29" s="134">
        <f t="shared" ref="H29:H30" si="1">ROUND(F29*G29,2)</f>
        <v>0</v>
      </c>
      <c r="I29" s="135" t="e">
        <f>H29/$G$183</f>
        <v>#DIV/0!</v>
      </c>
    </row>
    <row r="30" spans="1:11" s="388" customFormat="1" ht="18" x14ac:dyDescent="0.25">
      <c r="A30" s="150" t="s">
        <v>144</v>
      </c>
      <c r="B30" s="151" t="s">
        <v>122</v>
      </c>
      <c r="C30" s="152" t="s">
        <v>105</v>
      </c>
      <c r="D30" s="131" t="s">
        <v>118</v>
      </c>
      <c r="E30" s="153" t="s">
        <v>119</v>
      </c>
      <c r="F30" s="154">
        <v>12</v>
      </c>
      <c r="G30" s="393"/>
      <c r="H30" s="155">
        <f t="shared" si="1"/>
        <v>0</v>
      </c>
      <c r="I30" s="156" t="e">
        <f>H30/$G$183</f>
        <v>#DIV/0!</v>
      </c>
      <c r="K30" s="392"/>
    </row>
    <row r="31" spans="1:11" s="394" customFormat="1" ht="18" x14ac:dyDescent="0.25">
      <c r="A31" s="144" t="s">
        <v>145</v>
      </c>
      <c r="B31" s="145"/>
      <c r="C31" s="146"/>
      <c r="D31" s="117" t="s">
        <v>151</v>
      </c>
      <c r="E31" s="157">
        <f>SUM(H32:H39)</f>
        <v>0</v>
      </c>
      <c r="F31" s="157"/>
      <c r="G31" s="157"/>
      <c r="H31" s="118"/>
      <c r="I31" s="119" t="e">
        <f>E31/$G$183</f>
        <v>#DIV/0!</v>
      </c>
      <c r="K31" s="392"/>
    </row>
    <row r="32" spans="1:11" s="394" customFormat="1" ht="18" x14ac:dyDescent="0.25">
      <c r="A32" s="128" t="s">
        <v>146</v>
      </c>
      <c r="B32" s="129" t="s">
        <v>124</v>
      </c>
      <c r="C32" s="130" t="s">
        <v>105</v>
      </c>
      <c r="D32" s="131" t="s">
        <v>132</v>
      </c>
      <c r="E32" s="124" t="s">
        <v>85</v>
      </c>
      <c r="F32" s="125">
        <v>100</v>
      </c>
      <c r="G32" s="389"/>
      <c r="H32" s="158">
        <f>ROUND(F32*G32,2)</f>
        <v>0</v>
      </c>
      <c r="I32" s="159" t="e">
        <f t="shared" ref="I32:I39" si="2">H32/$G$183</f>
        <v>#DIV/0!</v>
      </c>
      <c r="K32" s="392"/>
    </row>
    <row r="33" spans="1:11" s="394" customFormat="1" ht="18" x14ac:dyDescent="0.25">
      <c r="A33" s="128" t="s">
        <v>147</v>
      </c>
      <c r="B33" s="129" t="s">
        <v>125</v>
      </c>
      <c r="C33" s="130" t="s">
        <v>105</v>
      </c>
      <c r="D33" s="131" t="s">
        <v>133</v>
      </c>
      <c r="E33" s="160" t="s">
        <v>85</v>
      </c>
      <c r="F33" s="133">
        <v>100</v>
      </c>
      <c r="G33" s="395"/>
      <c r="H33" s="155">
        <f>ROUND(F33*G33,2)</f>
        <v>0</v>
      </c>
      <c r="I33" s="161" t="e">
        <f t="shared" si="2"/>
        <v>#DIV/0!</v>
      </c>
      <c r="K33" s="392"/>
    </row>
    <row r="34" spans="1:11" ht="30" outlineLevel="1" x14ac:dyDescent="0.25">
      <c r="A34" s="128" t="s">
        <v>148</v>
      </c>
      <c r="B34" s="129" t="s">
        <v>126</v>
      </c>
      <c r="C34" s="130" t="s">
        <v>105</v>
      </c>
      <c r="D34" s="131" t="s">
        <v>134</v>
      </c>
      <c r="E34" s="160" t="s">
        <v>85</v>
      </c>
      <c r="F34" s="162">
        <v>100</v>
      </c>
      <c r="G34" s="396"/>
      <c r="H34" s="155">
        <f>ROUND(F34*G34,2)</f>
        <v>0</v>
      </c>
      <c r="I34" s="163" t="e">
        <f t="shared" si="2"/>
        <v>#DIV/0!</v>
      </c>
      <c r="K34" s="392"/>
    </row>
    <row r="35" spans="1:11" ht="30" outlineLevel="1" x14ac:dyDescent="0.25">
      <c r="A35" s="128" t="s">
        <v>149</v>
      </c>
      <c r="B35" s="129" t="s">
        <v>127</v>
      </c>
      <c r="C35" s="130" t="s">
        <v>105</v>
      </c>
      <c r="D35" s="131" t="s">
        <v>135</v>
      </c>
      <c r="E35" s="164" t="s">
        <v>85</v>
      </c>
      <c r="F35" s="133">
        <v>100</v>
      </c>
      <c r="G35" s="395"/>
      <c r="H35" s="134">
        <f t="shared" ref="H35:H39" si="3">ROUND(F35*G35,2)</f>
        <v>0</v>
      </c>
      <c r="I35" s="135" t="e">
        <f t="shared" si="2"/>
        <v>#DIV/0!</v>
      </c>
      <c r="K35" s="392"/>
    </row>
    <row r="36" spans="1:11" ht="18" outlineLevel="1" x14ac:dyDescent="0.25">
      <c r="A36" s="128" t="s">
        <v>150</v>
      </c>
      <c r="B36" s="129" t="s">
        <v>128</v>
      </c>
      <c r="C36" s="130" t="s">
        <v>105</v>
      </c>
      <c r="D36" s="131" t="s">
        <v>136</v>
      </c>
      <c r="E36" s="164" t="s">
        <v>119</v>
      </c>
      <c r="F36" s="133">
        <v>24</v>
      </c>
      <c r="G36" s="395"/>
      <c r="H36" s="134">
        <f t="shared" si="3"/>
        <v>0</v>
      </c>
      <c r="I36" s="165" t="e">
        <f t="shared" si="2"/>
        <v>#DIV/0!</v>
      </c>
      <c r="K36" s="392"/>
    </row>
    <row r="37" spans="1:11" ht="18" outlineLevel="1" x14ac:dyDescent="0.25">
      <c r="A37" s="128" t="s">
        <v>153</v>
      </c>
      <c r="B37" s="129" t="s">
        <v>129</v>
      </c>
      <c r="C37" s="130" t="s">
        <v>229</v>
      </c>
      <c r="D37" s="131" t="s">
        <v>137</v>
      </c>
      <c r="E37" s="164" t="s">
        <v>138</v>
      </c>
      <c r="F37" s="133">
        <v>150</v>
      </c>
      <c r="G37" s="395"/>
      <c r="H37" s="134">
        <f t="shared" si="3"/>
        <v>0</v>
      </c>
      <c r="I37" s="163" t="e">
        <f t="shared" si="2"/>
        <v>#DIV/0!</v>
      </c>
      <c r="K37" s="392"/>
    </row>
    <row r="38" spans="1:11" ht="18" outlineLevel="1" x14ac:dyDescent="0.25">
      <c r="A38" s="128" t="s">
        <v>154</v>
      </c>
      <c r="B38" s="129" t="s">
        <v>130</v>
      </c>
      <c r="C38" s="130" t="s">
        <v>105</v>
      </c>
      <c r="D38" s="131" t="s">
        <v>139</v>
      </c>
      <c r="E38" s="164" t="s">
        <v>85</v>
      </c>
      <c r="F38" s="133">
        <v>90</v>
      </c>
      <c r="G38" s="395"/>
      <c r="H38" s="134">
        <f t="shared" si="3"/>
        <v>0</v>
      </c>
      <c r="I38" s="135" t="e">
        <f t="shared" si="2"/>
        <v>#DIV/0!</v>
      </c>
      <c r="K38" s="392"/>
    </row>
    <row r="39" spans="1:11" s="394" customFormat="1" ht="18" outlineLevel="1" x14ac:dyDescent="0.25">
      <c r="A39" s="150" t="s">
        <v>155</v>
      </c>
      <c r="B39" s="151" t="s">
        <v>131</v>
      </c>
      <c r="C39" s="166" t="s">
        <v>229</v>
      </c>
      <c r="D39" s="131" t="s">
        <v>140</v>
      </c>
      <c r="E39" s="132" t="s">
        <v>138</v>
      </c>
      <c r="F39" s="154">
        <v>100</v>
      </c>
      <c r="G39" s="390"/>
      <c r="H39" s="134">
        <f t="shared" si="3"/>
        <v>0</v>
      </c>
      <c r="I39" s="156" t="e">
        <f t="shared" si="2"/>
        <v>#DIV/0!</v>
      </c>
      <c r="K39" s="392"/>
    </row>
    <row r="40" spans="1:11" s="394" customFormat="1" ht="18" outlineLevel="1" x14ac:dyDescent="0.25">
      <c r="A40" s="144" t="s">
        <v>304</v>
      </c>
      <c r="B40" s="145"/>
      <c r="C40" s="146"/>
      <c r="D40" s="117" t="s">
        <v>152</v>
      </c>
      <c r="E40" s="118">
        <f>SUM(H41:H48)</f>
        <v>0</v>
      </c>
      <c r="F40" s="118"/>
      <c r="G40" s="118"/>
      <c r="H40" s="118"/>
      <c r="I40" s="119" t="e">
        <f>E40/$G$183</f>
        <v>#DIV/0!</v>
      </c>
      <c r="K40" s="392"/>
    </row>
    <row r="41" spans="1:11" s="394" customFormat="1" ht="30" outlineLevel="1" x14ac:dyDescent="0.25">
      <c r="A41" s="167" t="s">
        <v>305</v>
      </c>
      <c r="B41" s="168" t="s">
        <v>156</v>
      </c>
      <c r="C41" s="130" t="s">
        <v>105</v>
      </c>
      <c r="D41" s="131" t="s">
        <v>164</v>
      </c>
      <c r="E41" s="169" t="s">
        <v>119</v>
      </c>
      <c r="F41" s="170">
        <v>1</v>
      </c>
      <c r="G41" s="397"/>
      <c r="H41" s="158">
        <f>ROUND(F41*G41,2)</f>
        <v>0</v>
      </c>
      <c r="I41" s="171" t="e">
        <f t="shared" ref="I41:I48" si="4">H41/$G$183</f>
        <v>#DIV/0!</v>
      </c>
      <c r="K41" s="392"/>
    </row>
    <row r="42" spans="1:11" s="394" customFormat="1" ht="18" outlineLevel="1" x14ac:dyDescent="0.25">
      <c r="A42" s="167" t="s">
        <v>306</v>
      </c>
      <c r="B42" s="168" t="s">
        <v>157</v>
      </c>
      <c r="C42" s="130" t="s">
        <v>105</v>
      </c>
      <c r="D42" s="131" t="s">
        <v>165</v>
      </c>
      <c r="E42" s="169" t="s">
        <v>119</v>
      </c>
      <c r="F42" s="170">
        <v>12</v>
      </c>
      <c r="G42" s="397"/>
      <c r="H42" s="134">
        <f t="shared" ref="H42:H48" si="5">ROUND(F42*G42,2)</f>
        <v>0</v>
      </c>
      <c r="I42" s="171" t="e">
        <f t="shared" si="4"/>
        <v>#DIV/0!</v>
      </c>
      <c r="K42" s="392"/>
    </row>
    <row r="43" spans="1:11" s="394" customFormat="1" ht="18" outlineLevel="1" x14ac:dyDescent="0.25">
      <c r="A43" s="167" t="s">
        <v>307</v>
      </c>
      <c r="B43" s="168" t="s">
        <v>158</v>
      </c>
      <c r="C43" s="130" t="s">
        <v>105</v>
      </c>
      <c r="D43" s="131" t="s">
        <v>166</v>
      </c>
      <c r="E43" s="169" t="s">
        <v>119</v>
      </c>
      <c r="F43" s="170">
        <v>1</v>
      </c>
      <c r="G43" s="397"/>
      <c r="H43" s="134">
        <f t="shared" si="5"/>
        <v>0</v>
      </c>
      <c r="I43" s="171" t="e">
        <f t="shared" si="4"/>
        <v>#DIV/0!</v>
      </c>
      <c r="K43" s="392"/>
    </row>
    <row r="44" spans="1:11" s="394" customFormat="1" ht="18" outlineLevel="1" x14ac:dyDescent="0.25">
      <c r="A44" s="167" t="s">
        <v>308</v>
      </c>
      <c r="B44" s="168" t="s">
        <v>159</v>
      </c>
      <c r="C44" s="130" t="s">
        <v>105</v>
      </c>
      <c r="D44" s="131" t="s">
        <v>167</v>
      </c>
      <c r="E44" s="169" t="s">
        <v>85</v>
      </c>
      <c r="F44" s="170">
        <v>90</v>
      </c>
      <c r="G44" s="397"/>
      <c r="H44" s="134">
        <f t="shared" si="5"/>
        <v>0</v>
      </c>
      <c r="I44" s="171" t="e">
        <f t="shared" si="4"/>
        <v>#DIV/0!</v>
      </c>
      <c r="K44" s="392"/>
    </row>
    <row r="45" spans="1:11" s="394" customFormat="1" ht="18" outlineLevel="1" x14ac:dyDescent="0.25">
      <c r="A45" s="167" t="s">
        <v>309</v>
      </c>
      <c r="B45" s="168" t="s">
        <v>160</v>
      </c>
      <c r="C45" s="130" t="s">
        <v>105</v>
      </c>
      <c r="D45" s="131" t="s">
        <v>168</v>
      </c>
      <c r="E45" s="169" t="s">
        <v>85</v>
      </c>
      <c r="F45" s="170">
        <v>100</v>
      </c>
      <c r="G45" s="397"/>
      <c r="H45" s="134">
        <f t="shared" si="5"/>
        <v>0</v>
      </c>
      <c r="I45" s="171" t="e">
        <f t="shared" si="4"/>
        <v>#DIV/0!</v>
      </c>
      <c r="K45" s="392"/>
    </row>
    <row r="46" spans="1:11" s="394" customFormat="1" ht="18" outlineLevel="1" x14ac:dyDescent="0.25">
      <c r="A46" s="167" t="s">
        <v>310</v>
      </c>
      <c r="B46" s="168" t="s">
        <v>161</v>
      </c>
      <c r="C46" s="130" t="s">
        <v>105</v>
      </c>
      <c r="D46" s="131" t="s">
        <v>169</v>
      </c>
      <c r="E46" s="169" t="s">
        <v>170</v>
      </c>
      <c r="F46" s="170">
        <v>1</v>
      </c>
      <c r="G46" s="397"/>
      <c r="H46" s="134">
        <f t="shared" si="5"/>
        <v>0</v>
      </c>
      <c r="I46" s="171" t="e">
        <f t="shared" si="4"/>
        <v>#DIV/0!</v>
      </c>
      <c r="K46" s="392"/>
    </row>
    <row r="47" spans="1:11" s="394" customFormat="1" ht="18" outlineLevel="1" x14ac:dyDescent="0.25">
      <c r="A47" s="167" t="s">
        <v>311</v>
      </c>
      <c r="B47" s="168" t="s">
        <v>162</v>
      </c>
      <c r="C47" s="130" t="s">
        <v>105</v>
      </c>
      <c r="D47" s="131" t="s">
        <v>171</v>
      </c>
      <c r="E47" s="132" t="s">
        <v>116</v>
      </c>
      <c r="F47" s="154">
        <v>34</v>
      </c>
      <c r="G47" s="390"/>
      <c r="H47" s="134">
        <f t="shared" si="5"/>
        <v>0</v>
      </c>
      <c r="I47" s="171" t="e">
        <f t="shared" si="4"/>
        <v>#DIV/0!</v>
      </c>
      <c r="K47" s="392"/>
    </row>
    <row r="48" spans="1:11" s="394" customFormat="1" ht="18.75" outlineLevel="1" thickBot="1" x14ac:dyDescent="0.3">
      <c r="A48" s="167" t="s">
        <v>312</v>
      </c>
      <c r="B48" s="168" t="s">
        <v>163</v>
      </c>
      <c r="C48" s="130" t="s">
        <v>105</v>
      </c>
      <c r="D48" s="131" t="s">
        <v>172</v>
      </c>
      <c r="E48" s="172" t="s">
        <v>85</v>
      </c>
      <c r="F48" s="173">
        <v>2000</v>
      </c>
      <c r="G48" s="398"/>
      <c r="H48" s="134">
        <f t="shared" si="5"/>
        <v>0</v>
      </c>
      <c r="I48" s="171" t="e">
        <f t="shared" si="4"/>
        <v>#DIV/0!</v>
      </c>
      <c r="K48" s="392"/>
    </row>
    <row r="49" spans="1:11" s="394" customFormat="1" ht="19.5" outlineLevel="1" thickTop="1" thickBot="1" x14ac:dyDescent="0.3">
      <c r="A49" s="107">
        <v>2</v>
      </c>
      <c r="B49" s="108"/>
      <c r="C49" s="109"/>
      <c r="D49" s="174" t="s">
        <v>173</v>
      </c>
      <c r="E49" s="111">
        <f>SUM(E50,E54,E61,E75,E83)</f>
        <v>0</v>
      </c>
      <c r="F49" s="111"/>
      <c r="G49" s="111"/>
      <c r="H49" s="112"/>
      <c r="I49" s="175" t="e">
        <f>ROUND(E49/$G$183,4)</f>
        <v>#DIV/0!</v>
      </c>
      <c r="K49" s="392"/>
    </row>
    <row r="50" spans="1:11" s="388" customFormat="1" ht="18" x14ac:dyDescent="0.25">
      <c r="A50" s="114" t="s">
        <v>42</v>
      </c>
      <c r="B50" s="115"/>
      <c r="C50" s="116"/>
      <c r="D50" s="117" t="s">
        <v>303</v>
      </c>
      <c r="E50" s="118">
        <f>SUM(H51:H53)</f>
        <v>0</v>
      </c>
      <c r="F50" s="118"/>
      <c r="G50" s="118"/>
      <c r="H50" s="118"/>
      <c r="I50" s="119" t="e">
        <f>E50/$G$183</f>
        <v>#DIV/0!</v>
      </c>
    </row>
    <row r="51" spans="1:11" s="388" customFormat="1" ht="18" x14ac:dyDescent="0.25">
      <c r="A51" s="120" t="s">
        <v>43</v>
      </c>
      <c r="B51" s="121" t="s">
        <v>295</v>
      </c>
      <c r="C51" s="122" t="s">
        <v>298</v>
      </c>
      <c r="D51" s="123" t="s">
        <v>299</v>
      </c>
      <c r="E51" s="124" t="s">
        <v>119</v>
      </c>
      <c r="F51" s="125">
        <v>3</v>
      </c>
      <c r="G51" s="389"/>
      <c r="H51" s="126">
        <f>ROUND(F51*G51,2)</f>
        <v>0</v>
      </c>
      <c r="I51" s="127" t="e">
        <f>H51/$G$183</f>
        <v>#DIV/0!</v>
      </c>
    </row>
    <row r="52" spans="1:11" s="388" customFormat="1" ht="18" x14ac:dyDescent="0.25">
      <c r="A52" s="128" t="s">
        <v>104</v>
      </c>
      <c r="B52" s="129" t="s">
        <v>296</v>
      </c>
      <c r="C52" s="130" t="s">
        <v>102</v>
      </c>
      <c r="D52" s="131" t="s">
        <v>300</v>
      </c>
      <c r="E52" s="132" t="s">
        <v>302</v>
      </c>
      <c r="F52" s="133">
        <v>72</v>
      </c>
      <c r="G52" s="390"/>
      <c r="H52" s="134">
        <f t="shared" ref="H52:H53" si="6">ROUND(F52*G52,2)</f>
        <v>0</v>
      </c>
      <c r="I52" s="135" t="e">
        <f>H52/$G$183</f>
        <v>#DIV/0!</v>
      </c>
    </row>
    <row r="53" spans="1:11" s="388" customFormat="1" ht="18.75" thickBot="1" x14ac:dyDescent="0.3">
      <c r="A53" s="136" t="s">
        <v>123</v>
      </c>
      <c r="B53" s="137" t="s">
        <v>297</v>
      </c>
      <c r="C53" s="138" t="s">
        <v>229</v>
      </c>
      <c r="D53" s="139" t="s">
        <v>301</v>
      </c>
      <c r="E53" s="140" t="s">
        <v>302</v>
      </c>
      <c r="F53" s="141">
        <v>120</v>
      </c>
      <c r="G53" s="391"/>
      <c r="H53" s="142">
        <f t="shared" si="6"/>
        <v>0</v>
      </c>
      <c r="I53" s="143" t="e">
        <f>H53/$G$183</f>
        <v>#DIV/0!</v>
      </c>
      <c r="K53" s="392"/>
    </row>
    <row r="54" spans="1:11" s="394" customFormat="1" ht="18" outlineLevel="1" x14ac:dyDescent="0.25">
      <c r="A54" s="114" t="s">
        <v>110</v>
      </c>
      <c r="B54" s="115"/>
      <c r="C54" s="116"/>
      <c r="D54" s="117" t="s">
        <v>113</v>
      </c>
      <c r="E54" s="118">
        <f>SUM(H55:H60)</f>
        <v>0</v>
      </c>
      <c r="F54" s="118"/>
      <c r="G54" s="118"/>
      <c r="H54" s="118"/>
      <c r="I54" s="119" t="e">
        <f>E54/$G$183</f>
        <v>#DIV/0!</v>
      </c>
      <c r="K54" s="392"/>
    </row>
    <row r="55" spans="1:11" s="394" customFormat="1" ht="18" outlineLevel="1" x14ac:dyDescent="0.25">
      <c r="A55" s="167" t="s">
        <v>106</v>
      </c>
      <c r="B55" s="168" t="s">
        <v>174</v>
      </c>
      <c r="C55" s="130" t="s">
        <v>105</v>
      </c>
      <c r="D55" s="131" t="s">
        <v>176</v>
      </c>
      <c r="E55" s="169" t="s">
        <v>116</v>
      </c>
      <c r="F55" s="170">
        <v>1</v>
      </c>
      <c r="G55" s="397"/>
      <c r="H55" s="158">
        <f>ROUND(F55*G55,2)</f>
        <v>0</v>
      </c>
      <c r="I55" s="171" t="e">
        <f t="shared" ref="I55:I60" si="7">H55/$G$183</f>
        <v>#DIV/0!</v>
      </c>
      <c r="K55" s="392"/>
    </row>
    <row r="56" spans="1:11" s="394" customFormat="1" ht="30" outlineLevel="1" x14ac:dyDescent="0.25">
      <c r="A56" s="167" t="s">
        <v>107</v>
      </c>
      <c r="B56" s="168" t="s">
        <v>175</v>
      </c>
      <c r="C56" s="130" t="s">
        <v>102</v>
      </c>
      <c r="D56" s="131" t="s">
        <v>177</v>
      </c>
      <c r="E56" s="169" t="s">
        <v>119</v>
      </c>
      <c r="F56" s="170">
        <v>12</v>
      </c>
      <c r="G56" s="397"/>
      <c r="H56" s="134">
        <f t="shared" ref="H56:H60" si="8">ROUND(F56*G56,2)</f>
        <v>0</v>
      </c>
      <c r="I56" s="171" t="e">
        <f t="shared" si="7"/>
        <v>#DIV/0!</v>
      </c>
      <c r="K56" s="392"/>
    </row>
    <row r="57" spans="1:11" s="394" customFormat="1" ht="30" outlineLevel="1" x14ac:dyDescent="0.25">
      <c r="A57" s="167" t="s">
        <v>108</v>
      </c>
      <c r="B57" s="168" t="s">
        <v>254</v>
      </c>
      <c r="C57" s="130" t="s">
        <v>102</v>
      </c>
      <c r="D57" s="131" t="s">
        <v>256</v>
      </c>
      <c r="E57" s="169" t="s">
        <v>119</v>
      </c>
      <c r="F57" s="170">
        <v>5</v>
      </c>
      <c r="G57" s="397"/>
      <c r="H57" s="176">
        <f t="shared" si="8"/>
        <v>0</v>
      </c>
      <c r="I57" s="171" t="e">
        <f t="shared" si="7"/>
        <v>#DIV/0!</v>
      </c>
      <c r="K57" s="392"/>
    </row>
    <row r="58" spans="1:11" s="394" customFormat="1" ht="30" outlineLevel="1" x14ac:dyDescent="0.25">
      <c r="A58" s="167" t="s">
        <v>109</v>
      </c>
      <c r="B58" s="168" t="s">
        <v>255</v>
      </c>
      <c r="C58" s="130" t="s">
        <v>102</v>
      </c>
      <c r="D58" s="131" t="s">
        <v>257</v>
      </c>
      <c r="E58" s="169" t="s">
        <v>119</v>
      </c>
      <c r="F58" s="170">
        <v>5</v>
      </c>
      <c r="G58" s="397"/>
      <c r="H58" s="177">
        <f t="shared" si="8"/>
        <v>0</v>
      </c>
      <c r="I58" s="171" t="e">
        <f t="shared" si="7"/>
        <v>#DIV/0!</v>
      </c>
      <c r="K58" s="392"/>
    </row>
    <row r="59" spans="1:11" s="394" customFormat="1" ht="18" outlineLevel="1" x14ac:dyDescent="0.25">
      <c r="A59" s="167" t="s">
        <v>178</v>
      </c>
      <c r="B59" s="168" t="s">
        <v>121</v>
      </c>
      <c r="C59" s="130" t="s">
        <v>105</v>
      </c>
      <c r="D59" s="131" t="s">
        <v>117</v>
      </c>
      <c r="E59" s="169" t="s">
        <v>116</v>
      </c>
      <c r="F59" s="170">
        <v>4</v>
      </c>
      <c r="G59" s="397"/>
      <c r="H59" s="177">
        <f t="shared" si="8"/>
        <v>0</v>
      </c>
      <c r="I59" s="171" t="e">
        <f t="shared" si="7"/>
        <v>#DIV/0!</v>
      </c>
      <c r="K59" s="392"/>
    </row>
    <row r="60" spans="1:11" s="394" customFormat="1" ht="18" outlineLevel="1" x14ac:dyDescent="0.25">
      <c r="A60" s="178" t="s">
        <v>179</v>
      </c>
      <c r="B60" s="151" t="s">
        <v>122</v>
      </c>
      <c r="C60" s="152" t="s">
        <v>105</v>
      </c>
      <c r="D60" s="131" t="s">
        <v>118</v>
      </c>
      <c r="E60" s="179" t="s">
        <v>119</v>
      </c>
      <c r="F60" s="180">
        <v>23</v>
      </c>
      <c r="G60" s="399"/>
      <c r="H60" s="177">
        <f t="shared" si="8"/>
        <v>0</v>
      </c>
      <c r="I60" s="171" t="e">
        <f t="shared" si="7"/>
        <v>#DIV/0!</v>
      </c>
      <c r="K60" s="392"/>
    </row>
    <row r="61" spans="1:11" ht="18" outlineLevel="1" x14ac:dyDescent="0.25">
      <c r="A61" s="181" t="s">
        <v>263</v>
      </c>
      <c r="B61" s="145"/>
      <c r="C61" s="146"/>
      <c r="D61" s="182" t="s">
        <v>151</v>
      </c>
      <c r="E61" s="148">
        <f>SUM(H62:H74)</f>
        <v>0</v>
      </c>
      <c r="F61" s="148"/>
      <c r="G61" s="148"/>
      <c r="H61" s="157"/>
      <c r="I61" s="119" t="e">
        <f>E61/$G$183</f>
        <v>#DIV/0!</v>
      </c>
      <c r="K61" s="392"/>
    </row>
    <row r="62" spans="1:11" ht="18" outlineLevel="1" x14ac:dyDescent="0.25">
      <c r="A62" s="128" t="s">
        <v>264</v>
      </c>
      <c r="B62" s="168" t="s">
        <v>180</v>
      </c>
      <c r="C62" s="183" t="s">
        <v>105</v>
      </c>
      <c r="D62" s="131" t="s">
        <v>185</v>
      </c>
      <c r="E62" s="169" t="s">
        <v>85</v>
      </c>
      <c r="F62" s="184">
        <v>150</v>
      </c>
      <c r="G62" s="397"/>
      <c r="H62" s="126">
        <f>ROUND(F62*G62,2)</f>
        <v>0</v>
      </c>
      <c r="I62" s="185" t="e">
        <f t="shared" ref="I62:I74" si="9">H62/$G$183</f>
        <v>#DIV/0!</v>
      </c>
      <c r="K62" s="392"/>
    </row>
    <row r="63" spans="1:11" ht="18" outlineLevel="1" x14ac:dyDescent="0.25">
      <c r="A63" s="128" t="s">
        <v>265</v>
      </c>
      <c r="B63" s="168" t="s">
        <v>124</v>
      </c>
      <c r="C63" s="183" t="s">
        <v>105</v>
      </c>
      <c r="D63" s="131" t="s">
        <v>132</v>
      </c>
      <c r="E63" s="169" t="s">
        <v>85</v>
      </c>
      <c r="F63" s="184">
        <v>135</v>
      </c>
      <c r="G63" s="397"/>
      <c r="H63" s="134">
        <f t="shared" ref="H63:H90" si="10">ROUND(F63*G63,2)</f>
        <v>0</v>
      </c>
      <c r="I63" s="185" t="e">
        <f t="shared" si="9"/>
        <v>#DIV/0!</v>
      </c>
      <c r="K63" s="392"/>
    </row>
    <row r="64" spans="1:11" ht="18" outlineLevel="1" x14ac:dyDescent="0.25">
      <c r="A64" s="128" t="s">
        <v>266</v>
      </c>
      <c r="B64" s="168" t="s">
        <v>181</v>
      </c>
      <c r="C64" s="183" t="s">
        <v>105</v>
      </c>
      <c r="D64" s="131" t="s">
        <v>186</v>
      </c>
      <c r="E64" s="169" t="s">
        <v>85</v>
      </c>
      <c r="F64" s="184">
        <v>240</v>
      </c>
      <c r="G64" s="397"/>
      <c r="H64" s="176">
        <f t="shared" si="10"/>
        <v>0</v>
      </c>
      <c r="I64" s="185" t="e">
        <f t="shared" si="9"/>
        <v>#DIV/0!</v>
      </c>
      <c r="K64" s="392"/>
    </row>
    <row r="65" spans="1:11" ht="18" outlineLevel="1" x14ac:dyDescent="0.25">
      <c r="A65" s="128" t="s">
        <v>267</v>
      </c>
      <c r="B65" s="168" t="s">
        <v>125</v>
      </c>
      <c r="C65" s="183" t="s">
        <v>105</v>
      </c>
      <c r="D65" s="131" t="s">
        <v>133</v>
      </c>
      <c r="E65" s="169" t="s">
        <v>85</v>
      </c>
      <c r="F65" s="184">
        <v>50</v>
      </c>
      <c r="G65" s="397"/>
      <c r="H65" s="177">
        <f t="shared" si="10"/>
        <v>0</v>
      </c>
      <c r="I65" s="185" t="e">
        <f t="shared" si="9"/>
        <v>#DIV/0!</v>
      </c>
      <c r="K65" s="392"/>
    </row>
    <row r="66" spans="1:11" ht="18" outlineLevel="1" x14ac:dyDescent="0.25">
      <c r="A66" s="128" t="s">
        <v>268</v>
      </c>
      <c r="B66" s="168" t="s">
        <v>197</v>
      </c>
      <c r="C66" s="183" t="s">
        <v>105</v>
      </c>
      <c r="D66" s="131" t="s">
        <v>213</v>
      </c>
      <c r="E66" s="169" t="s">
        <v>85</v>
      </c>
      <c r="F66" s="184">
        <v>15</v>
      </c>
      <c r="G66" s="397"/>
      <c r="H66" s="177">
        <f t="shared" si="10"/>
        <v>0</v>
      </c>
      <c r="I66" s="185" t="e">
        <f t="shared" si="9"/>
        <v>#DIV/0!</v>
      </c>
      <c r="K66" s="392"/>
    </row>
    <row r="67" spans="1:11" ht="30" outlineLevel="1" x14ac:dyDescent="0.25">
      <c r="A67" s="128" t="s">
        <v>269</v>
      </c>
      <c r="B67" s="168" t="s">
        <v>126</v>
      </c>
      <c r="C67" s="183" t="s">
        <v>105</v>
      </c>
      <c r="D67" s="131" t="s">
        <v>134</v>
      </c>
      <c r="E67" s="169" t="s">
        <v>85</v>
      </c>
      <c r="F67" s="184">
        <v>150</v>
      </c>
      <c r="G67" s="400"/>
      <c r="H67" s="134">
        <f t="shared" si="10"/>
        <v>0</v>
      </c>
      <c r="I67" s="185" t="e">
        <f t="shared" si="9"/>
        <v>#DIV/0!</v>
      </c>
      <c r="K67" s="392"/>
    </row>
    <row r="68" spans="1:11" ht="30" outlineLevel="1" x14ac:dyDescent="0.25">
      <c r="A68" s="128" t="s">
        <v>270</v>
      </c>
      <c r="B68" s="186" t="s">
        <v>127</v>
      </c>
      <c r="C68" s="187" t="s">
        <v>105</v>
      </c>
      <c r="D68" s="188" t="s">
        <v>135</v>
      </c>
      <c r="E68" s="189" t="s">
        <v>85</v>
      </c>
      <c r="F68" s="190">
        <v>240</v>
      </c>
      <c r="G68" s="401"/>
      <c r="H68" s="176">
        <f t="shared" si="10"/>
        <v>0</v>
      </c>
      <c r="I68" s="185" t="e">
        <f t="shared" si="9"/>
        <v>#DIV/0!</v>
      </c>
      <c r="K68" s="392"/>
    </row>
    <row r="69" spans="1:11" ht="30" outlineLevel="1" x14ac:dyDescent="0.25">
      <c r="A69" s="191" t="s">
        <v>313</v>
      </c>
      <c r="B69" s="192" t="s">
        <v>183</v>
      </c>
      <c r="C69" s="193" t="s">
        <v>105</v>
      </c>
      <c r="D69" s="194" t="s">
        <v>188</v>
      </c>
      <c r="E69" s="160" t="s">
        <v>85</v>
      </c>
      <c r="F69" s="195">
        <v>135</v>
      </c>
      <c r="G69" s="402"/>
      <c r="H69" s="134">
        <f t="shared" si="10"/>
        <v>0</v>
      </c>
      <c r="I69" s="185" t="e">
        <f t="shared" si="9"/>
        <v>#DIV/0!</v>
      </c>
      <c r="K69" s="392"/>
    </row>
    <row r="70" spans="1:11" ht="18" outlineLevel="1" x14ac:dyDescent="0.25">
      <c r="A70" s="128" t="s">
        <v>314</v>
      </c>
      <c r="B70" s="192" t="s">
        <v>184</v>
      </c>
      <c r="C70" s="193" t="s">
        <v>105</v>
      </c>
      <c r="D70" s="194" t="s">
        <v>189</v>
      </c>
      <c r="E70" s="160" t="s">
        <v>85</v>
      </c>
      <c r="F70" s="195">
        <v>50</v>
      </c>
      <c r="G70" s="402"/>
      <c r="H70" s="155">
        <f t="shared" si="10"/>
        <v>0</v>
      </c>
      <c r="I70" s="185" t="e">
        <f t="shared" si="9"/>
        <v>#DIV/0!</v>
      </c>
      <c r="K70" s="392"/>
    </row>
    <row r="71" spans="1:11" ht="30" outlineLevel="1" x14ac:dyDescent="0.25">
      <c r="A71" s="128" t="s">
        <v>315</v>
      </c>
      <c r="B71" s="196" t="s">
        <v>198</v>
      </c>
      <c r="C71" s="197" t="s">
        <v>105</v>
      </c>
      <c r="D71" s="198" t="s">
        <v>214</v>
      </c>
      <c r="E71" s="164" t="s">
        <v>85</v>
      </c>
      <c r="F71" s="199">
        <v>15</v>
      </c>
      <c r="G71" s="403"/>
      <c r="H71" s="155">
        <f t="shared" si="10"/>
        <v>0</v>
      </c>
      <c r="I71" s="185" t="e">
        <f t="shared" si="9"/>
        <v>#DIV/0!</v>
      </c>
      <c r="K71" s="392"/>
    </row>
    <row r="72" spans="1:11" ht="18" outlineLevel="1" x14ac:dyDescent="0.25">
      <c r="A72" s="128" t="s">
        <v>316</v>
      </c>
      <c r="B72" s="200" t="s">
        <v>128</v>
      </c>
      <c r="C72" s="201" t="s">
        <v>105</v>
      </c>
      <c r="D72" s="202" t="s">
        <v>136</v>
      </c>
      <c r="E72" s="164" t="s">
        <v>119</v>
      </c>
      <c r="F72" s="203">
        <v>24</v>
      </c>
      <c r="G72" s="403"/>
      <c r="H72" s="155">
        <f t="shared" si="10"/>
        <v>0</v>
      </c>
      <c r="I72" s="185" t="e">
        <f t="shared" si="9"/>
        <v>#DIV/0!</v>
      </c>
      <c r="K72" s="392"/>
    </row>
    <row r="73" spans="1:11" ht="18" outlineLevel="1" x14ac:dyDescent="0.25">
      <c r="A73" s="128" t="s">
        <v>317</v>
      </c>
      <c r="B73" s="204" t="s">
        <v>129</v>
      </c>
      <c r="C73" s="205" t="s">
        <v>229</v>
      </c>
      <c r="D73" s="206" t="s">
        <v>137</v>
      </c>
      <c r="E73" s="169" t="s">
        <v>138</v>
      </c>
      <c r="F73" s="207">
        <v>296</v>
      </c>
      <c r="G73" s="397"/>
      <c r="H73" s="155">
        <f t="shared" si="10"/>
        <v>0</v>
      </c>
      <c r="I73" s="185" t="e">
        <f t="shared" si="9"/>
        <v>#DIV/0!</v>
      </c>
      <c r="K73" s="392"/>
    </row>
    <row r="74" spans="1:11" ht="18" outlineLevel="1" x14ac:dyDescent="0.25">
      <c r="A74" s="128" t="s">
        <v>318</v>
      </c>
      <c r="B74" s="129" t="s">
        <v>131</v>
      </c>
      <c r="C74" s="208" t="s">
        <v>229</v>
      </c>
      <c r="D74" s="131" t="s">
        <v>140</v>
      </c>
      <c r="E74" s="209" t="s">
        <v>138</v>
      </c>
      <c r="F74" s="210">
        <v>200</v>
      </c>
      <c r="G74" s="404"/>
      <c r="H74" s="211">
        <f t="shared" si="10"/>
        <v>0</v>
      </c>
      <c r="I74" s="185" t="e">
        <f t="shared" si="9"/>
        <v>#DIV/0!</v>
      </c>
      <c r="K74" s="392"/>
    </row>
    <row r="75" spans="1:11" ht="18" outlineLevel="1" x14ac:dyDescent="0.25">
      <c r="A75" s="181" t="s">
        <v>276</v>
      </c>
      <c r="B75" s="212"/>
      <c r="C75" s="213"/>
      <c r="D75" s="182" t="s">
        <v>277</v>
      </c>
      <c r="E75" s="157">
        <f>SUM(H76:H82)</f>
        <v>0</v>
      </c>
      <c r="F75" s="148"/>
      <c r="G75" s="148"/>
      <c r="H75" s="148"/>
      <c r="I75" s="119" t="e">
        <f>E75/$G$183</f>
        <v>#DIV/0!</v>
      </c>
      <c r="K75" s="392"/>
    </row>
    <row r="76" spans="1:11" ht="18" outlineLevel="1" x14ac:dyDescent="0.25">
      <c r="A76" s="214" t="s">
        <v>282</v>
      </c>
      <c r="B76" s="215" t="s">
        <v>258</v>
      </c>
      <c r="C76" s="216" t="s">
        <v>105</v>
      </c>
      <c r="D76" s="217" t="s">
        <v>271</v>
      </c>
      <c r="E76" s="218" t="s">
        <v>85</v>
      </c>
      <c r="F76" s="219">
        <v>60</v>
      </c>
      <c r="G76" s="405"/>
      <c r="H76" s="177">
        <f t="shared" si="10"/>
        <v>0</v>
      </c>
      <c r="I76" s="220" t="e">
        <f t="shared" ref="I76:I82" si="11">H76/$G$183</f>
        <v>#DIV/0!</v>
      </c>
      <c r="K76" s="392"/>
    </row>
    <row r="77" spans="1:11" ht="18" outlineLevel="1" x14ac:dyDescent="0.25">
      <c r="A77" s="221" t="s">
        <v>283</v>
      </c>
      <c r="B77" s="222" t="s">
        <v>159</v>
      </c>
      <c r="C77" s="223" t="s">
        <v>105</v>
      </c>
      <c r="D77" s="224" t="s">
        <v>167</v>
      </c>
      <c r="E77" s="225" t="s">
        <v>85</v>
      </c>
      <c r="F77" s="226">
        <v>96</v>
      </c>
      <c r="G77" s="406"/>
      <c r="H77" s="134">
        <f t="shared" si="10"/>
        <v>0</v>
      </c>
      <c r="I77" s="227" t="e">
        <f t="shared" si="11"/>
        <v>#DIV/0!</v>
      </c>
      <c r="K77" s="392"/>
    </row>
    <row r="78" spans="1:11" ht="18" outlineLevel="1" x14ac:dyDescent="0.25">
      <c r="A78" s="228" t="s">
        <v>284</v>
      </c>
      <c r="B78" s="229" t="s">
        <v>259</v>
      </c>
      <c r="C78" s="230" t="s">
        <v>105</v>
      </c>
      <c r="D78" s="231" t="s">
        <v>272</v>
      </c>
      <c r="E78" s="232" t="s">
        <v>116</v>
      </c>
      <c r="F78" s="233">
        <v>16</v>
      </c>
      <c r="G78" s="405"/>
      <c r="H78" s="176">
        <f t="shared" si="10"/>
        <v>0</v>
      </c>
      <c r="I78" s="234" t="e">
        <f t="shared" si="11"/>
        <v>#DIV/0!</v>
      </c>
      <c r="K78" s="392"/>
    </row>
    <row r="79" spans="1:11" ht="18" outlineLevel="1" x14ac:dyDescent="0.25">
      <c r="A79" s="221" t="s">
        <v>285</v>
      </c>
      <c r="B79" s="222" t="s">
        <v>162</v>
      </c>
      <c r="C79" s="223" t="s">
        <v>105</v>
      </c>
      <c r="D79" s="224" t="s">
        <v>171</v>
      </c>
      <c r="E79" s="225" t="s">
        <v>116</v>
      </c>
      <c r="F79" s="226">
        <v>42</v>
      </c>
      <c r="G79" s="406"/>
      <c r="H79" s="134">
        <f t="shared" si="10"/>
        <v>0</v>
      </c>
      <c r="I79" s="227" t="e">
        <f t="shared" si="11"/>
        <v>#DIV/0!</v>
      </c>
      <c r="K79" s="392"/>
    </row>
    <row r="80" spans="1:11" ht="18" outlineLevel="1" x14ac:dyDescent="0.25">
      <c r="A80" s="228" t="s">
        <v>286</v>
      </c>
      <c r="B80" s="229" t="s">
        <v>260</v>
      </c>
      <c r="C80" s="230" t="s">
        <v>105</v>
      </c>
      <c r="D80" s="231" t="s">
        <v>273</v>
      </c>
      <c r="E80" s="232" t="s">
        <v>119</v>
      </c>
      <c r="F80" s="233">
        <v>156</v>
      </c>
      <c r="G80" s="405"/>
      <c r="H80" s="176">
        <f t="shared" si="10"/>
        <v>0</v>
      </c>
      <c r="I80" s="234" t="e">
        <f t="shared" si="11"/>
        <v>#DIV/0!</v>
      </c>
      <c r="K80" s="392"/>
    </row>
    <row r="81" spans="1:11" ht="30" outlineLevel="1" x14ac:dyDescent="0.25">
      <c r="A81" s="221" t="s">
        <v>287</v>
      </c>
      <c r="B81" s="222" t="s">
        <v>261</v>
      </c>
      <c r="C81" s="223" t="s">
        <v>229</v>
      </c>
      <c r="D81" s="224" t="s">
        <v>274</v>
      </c>
      <c r="E81" s="225" t="s">
        <v>138</v>
      </c>
      <c r="F81" s="226">
        <v>10</v>
      </c>
      <c r="G81" s="406"/>
      <c r="H81" s="134">
        <f t="shared" si="10"/>
        <v>0</v>
      </c>
      <c r="I81" s="227" t="e">
        <f t="shared" si="11"/>
        <v>#DIV/0!</v>
      </c>
      <c r="K81" s="392"/>
    </row>
    <row r="82" spans="1:11" ht="30" outlineLevel="1" x14ac:dyDescent="0.25">
      <c r="A82" s="235" t="s">
        <v>288</v>
      </c>
      <c r="B82" s="236" t="s">
        <v>262</v>
      </c>
      <c r="C82" s="237" t="s">
        <v>229</v>
      </c>
      <c r="D82" s="238" t="s">
        <v>275</v>
      </c>
      <c r="E82" s="239" t="s">
        <v>138</v>
      </c>
      <c r="F82" s="240">
        <v>6</v>
      </c>
      <c r="G82" s="407"/>
      <c r="H82" s="241">
        <f t="shared" si="10"/>
        <v>0</v>
      </c>
      <c r="I82" s="242" t="e">
        <f t="shared" si="11"/>
        <v>#DIV/0!</v>
      </c>
      <c r="K82" s="392"/>
    </row>
    <row r="83" spans="1:11" ht="18" outlineLevel="1" x14ac:dyDescent="0.25">
      <c r="A83" s="181" t="s">
        <v>319</v>
      </c>
      <c r="B83" s="212"/>
      <c r="C83" s="213"/>
      <c r="D83" s="182" t="s">
        <v>294</v>
      </c>
      <c r="E83" s="148">
        <f>SUM(H84:H90)</f>
        <v>0</v>
      </c>
      <c r="F83" s="148"/>
      <c r="G83" s="148"/>
      <c r="H83" s="148"/>
      <c r="I83" s="119" t="e">
        <f>E83/$G$183</f>
        <v>#DIV/0!</v>
      </c>
      <c r="K83" s="392"/>
    </row>
    <row r="84" spans="1:11" ht="30" outlineLevel="1" x14ac:dyDescent="0.25">
      <c r="A84" s="214" t="s">
        <v>320</v>
      </c>
      <c r="B84" s="243" t="s">
        <v>156</v>
      </c>
      <c r="C84" s="216" t="s">
        <v>105</v>
      </c>
      <c r="D84" s="217" t="s">
        <v>164</v>
      </c>
      <c r="E84" s="218" t="s">
        <v>119</v>
      </c>
      <c r="F84" s="219">
        <v>2</v>
      </c>
      <c r="G84" s="408"/>
      <c r="H84" s="244">
        <f t="shared" si="10"/>
        <v>0</v>
      </c>
      <c r="I84" s="242" t="e">
        <f t="shared" ref="I84:I90" si="12">H84/$G$183</f>
        <v>#DIV/0!</v>
      </c>
      <c r="K84" s="392"/>
    </row>
    <row r="85" spans="1:11" ht="18" outlineLevel="1" x14ac:dyDescent="0.25">
      <c r="A85" s="221" t="s">
        <v>321</v>
      </c>
      <c r="B85" s="245" t="s">
        <v>161</v>
      </c>
      <c r="C85" s="223" t="s">
        <v>105</v>
      </c>
      <c r="D85" s="224" t="s">
        <v>169</v>
      </c>
      <c r="E85" s="225" t="s">
        <v>170</v>
      </c>
      <c r="F85" s="226">
        <v>2</v>
      </c>
      <c r="G85" s="409"/>
      <c r="H85" s="246">
        <f t="shared" si="10"/>
        <v>0</v>
      </c>
      <c r="I85" s="242" t="e">
        <f t="shared" si="12"/>
        <v>#DIV/0!</v>
      </c>
      <c r="K85" s="392"/>
    </row>
    <row r="86" spans="1:11" ht="18" outlineLevel="1" x14ac:dyDescent="0.25">
      <c r="A86" s="247" t="s">
        <v>322</v>
      </c>
      <c r="B86" s="248" t="s">
        <v>278</v>
      </c>
      <c r="C86" s="249" t="s">
        <v>229</v>
      </c>
      <c r="D86" s="250" t="s">
        <v>289</v>
      </c>
      <c r="E86" s="251" t="s">
        <v>290</v>
      </c>
      <c r="F86" s="252">
        <v>2</v>
      </c>
      <c r="G86" s="410"/>
      <c r="H86" s="246">
        <f t="shared" si="10"/>
        <v>0</v>
      </c>
      <c r="I86" s="242" t="e">
        <f t="shared" si="12"/>
        <v>#DIV/0!</v>
      </c>
      <c r="K86" s="392"/>
    </row>
    <row r="87" spans="1:11" ht="18" outlineLevel="1" x14ac:dyDescent="0.25">
      <c r="A87" s="228" t="s">
        <v>323</v>
      </c>
      <c r="B87" s="253" t="s">
        <v>279</v>
      </c>
      <c r="C87" s="230" t="s">
        <v>229</v>
      </c>
      <c r="D87" s="231" t="s">
        <v>291</v>
      </c>
      <c r="E87" s="232" t="s">
        <v>290</v>
      </c>
      <c r="F87" s="233">
        <v>25</v>
      </c>
      <c r="G87" s="411"/>
      <c r="H87" s="176">
        <f t="shared" si="10"/>
        <v>0</v>
      </c>
      <c r="I87" s="242" t="e">
        <f t="shared" si="12"/>
        <v>#DIV/0!</v>
      </c>
      <c r="K87" s="392"/>
    </row>
    <row r="88" spans="1:11" ht="18" outlineLevel="1" x14ac:dyDescent="0.25">
      <c r="A88" s="221" t="s">
        <v>324</v>
      </c>
      <c r="B88" s="245" t="s">
        <v>163</v>
      </c>
      <c r="C88" s="223" t="s">
        <v>105</v>
      </c>
      <c r="D88" s="224" t="s">
        <v>172</v>
      </c>
      <c r="E88" s="225" t="s">
        <v>85</v>
      </c>
      <c r="F88" s="226">
        <v>3600</v>
      </c>
      <c r="G88" s="409"/>
      <c r="H88" s="246">
        <f t="shared" si="10"/>
        <v>0</v>
      </c>
      <c r="I88" s="242" t="e">
        <f t="shared" si="12"/>
        <v>#DIV/0!</v>
      </c>
      <c r="K88" s="392"/>
    </row>
    <row r="89" spans="1:11" ht="18" outlineLevel="1" x14ac:dyDescent="0.25">
      <c r="A89" s="254" t="s">
        <v>325</v>
      </c>
      <c r="B89" s="245" t="s">
        <v>280</v>
      </c>
      <c r="C89" s="223" t="s">
        <v>105</v>
      </c>
      <c r="D89" s="224" t="s">
        <v>292</v>
      </c>
      <c r="E89" s="225" t="s">
        <v>85</v>
      </c>
      <c r="F89" s="226">
        <v>900</v>
      </c>
      <c r="G89" s="409"/>
      <c r="H89" s="176">
        <f t="shared" si="10"/>
        <v>0</v>
      </c>
      <c r="I89" s="242" t="e">
        <f t="shared" si="12"/>
        <v>#DIV/0!</v>
      </c>
      <c r="K89" s="392"/>
    </row>
    <row r="90" spans="1:11" ht="18.75" outlineLevel="1" thickBot="1" x14ac:dyDescent="0.3">
      <c r="A90" s="255" t="s">
        <v>326</v>
      </c>
      <c r="B90" s="256" t="s">
        <v>281</v>
      </c>
      <c r="C90" s="257" t="s">
        <v>105</v>
      </c>
      <c r="D90" s="258" t="s">
        <v>293</v>
      </c>
      <c r="E90" s="259" t="s">
        <v>85</v>
      </c>
      <c r="F90" s="260">
        <v>24</v>
      </c>
      <c r="G90" s="412"/>
      <c r="H90" s="261">
        <f t="shared" si="10"/>
        <v>0</v>
      </c>
      <c r="I90" s="242" t="e">
        <f t="shared" si="12"/>
        <v>#DIV/0!</v>
      </c>
      <c r="K90" s="392"/>
    </row>
    <row r="91" spans="1:11" ht="18.75" outlineLevel="1" thickBot="1" x14ac:dyDescent="0.3">
      <c r="A91" s="262">
        <v>3</v>
      </c>
      <c r="B91" s="262"/>
      <c r="C91" s="109"/>
      <c r="D91" s="174" t="s">
        <v>190</v>
      </c>
      <c r="E91" s="263">
        <f>SUM(E92,E96,E104,E116)</f>
        <v>0</v>
      </c>
      <c r="F91" s="263"/>
      <c r="G91" s="111"/>
      <c r="H91" s="112"/>
      <c r="I91" s="175" t="e">
        <f>ROUND(E91/$G$183,4)</f>
        <v>#DIV/0!</v>
      </c>
      <c r="K91" s="392"/>
    </row>
    <row r="92" spans="1:11" s="388" customFormat="1" ht="18" x14ac:dyDescent="0.25">
      <c r="A92" s="114" t="s">
        <v>44</v>
      </c>
      <c r="B92" s="115"/>
      <c r="C92" s="116"/>
      <c r="D92" s="117" t="s">
        <v>303</v>
      </c>
      <c r="E92" s="118">
        <f>SUM(H93:H95)</f>
        <v>0</v>
      </c>
      <c r="F92" s="118"/>
      <c r="G92" s="118"/>
      <c r="H92" s="118"/>
      <c r="I92" s="119" t="e">
        <f>E92/$G$183</f>
        <v>#DIV/0!</v>
      </c>
    </row>
    <row r="93" spans="1:11" s="388" customFormat="1" ht="18" x14ac:dyDescent="0.25">
      <c r="A93" s="120" t="s">
        <v>45</v>
      </c>
      <c r="B93" s="121" t="s">
        <v>295</v>
      </c>
      <c r="C93" s="122" t="s">
        <v>298</v>
      </c>
      <c r="D93" s="123" t="s">
        <v>299</v>
      </c>
      <c r="E93" s="124" t="s">
        <v>119</v>
      </c>
      <c r="F93" s="125">
        <v>3</v>
      </c>
      <c r="G93" s="389"/>
      <c r="H93" s="126">
        <f>ROUND(F93*G93,2)</f>
        <v>0</v>
      </c>
      <c r="I93" s="127" t="e">
        <f>H93/$G$183</f>
        <v>#DIV/0!</v>
      </c>
    </row>
    <row r="94" spans="1:11" s="388" customFormat="1" ht="18" x14ac:dyDescent="0.25">
      <c r="A94" s="128" t="s">
        <v>90</v>
      </c>
      <c r="B94" s="129" t="s">
        <v>296</v>
      </c>
      <c r="C94" s="130" t="s">
        <v>102</v>
      </c>
      <c r="D94" s="131" t="s">
        <v>300</v>
      </c>
      <c r="E94" s="132" t="s">
        <v>302</v>
      </c>
      <c r="F94" s="133">
        <v>72</v>
      </c>
      <c r="G94" s="390"/>
      <c r="H94" s="134">
        <f t="shared" ref="H94:H95" si="13">ROUND(F94*G94,2)</f>
        <v>0</v>
      </c>
      <c r="I94" s="135" t="e">
        <f>H94/$G$183</f>
        <v>#DIV/0!</v>
      </c>
    </row>
    <row r="95" spans="1:11" s="388" customFormat="1" ht="18.75" thickBot="1" x14ac:dyDescent="0.3">
      <c r="A95" s="136" t="s">
        <v>46</v>
      </c>
      <c r="B95" s="137" t="s">
        <v>297</v>
      </c>
      <c r="C95" s="138" t="s">
        <v>229</v>
      </c>
      <c r="D95" s="139" t="s">
        <v>301</v>
      </c>
      <c r="E95" s="140" t="s">
        <v>302</v>
      </c>
      <c r="F95" s="141">
        <v>120</v>
      </c>
      <c r="G95" s="391"/>
      <c r="H95" s="142">
        <f t="shared" si="13"/>
        <v>0</v>
      </c>
      <c r="I95" s="143" t="e">
        <f>H95/$G$183</f>
        <v>#DIV/0!</v>
      </c>
      <c r="K95" s="392"/>
    </row>
    <row r="96" spans="1:11" ht="18" outlineLevel="1" x14ac:dyDescent="0.25">
      <c r="A96" s="114" t="s">
        <v>195</v>
      </c>
      <c r="B96" s="115"/>
      <c r="C96" s="116"/>
      <c r="D96" s="182" t="s">
        <v>113</v>
      </c>
      <c r="E96" s="118">
        <f>SUM(H97:H103)</f>
        <v>0</v>
      </c>
      <c r="F96" s="118"/>
      <c r="G96" s="118"/>
      <c r="H96" s="118"/>
      <c r="I96" s="119" t="e">
        <f>E96/$G$183</f>
        <v>#DIV/0!</v>
      </c>
      <c r="K96" s="392"/>
    </row>
    <row r="97" spans="1:11" ht="18" outlineLevel="1" x14ac:dyDescent="0.25">
      <c r="A97" s="128" t="s">
        <v>199</v>
      </c>
      <c r="B97" s="168" t="s">
        <v>174</v>
      </c>
      <c r="C97" s="183" t="s">
        <v>105</v>
      </c>
      <c r="D97" s="131" t="s">
        <v>176</v>
      </c>
      <c r="E97" s="169" t="s">
        <v>116</v>
      </c>
      <c r="F97" s="184">
        <v>1</v>
      </c>
      <c r="G97" s="397"/>
      <c r="H97" s="158">
        <f>ROUND(F97*G97,2)</f>
        <v>0</v>
      </c>
      <c r="I97" s="161" t="e">
        <f t="shared" ref="I97:I103" si="14">H97/$G$183</f>
        <v>#DIV/0!</v>
      </c>
      <c r="K97" s="392"/>
    </row>
    <row r="98" spans="1:11" ht="18" outlineLevel="1" x14ac:dyDescent="0.25">
      <c r="A98" s="128" t="s">
        <v>200</v>
      </c>
      <c r="B98" s="168" t="s">
        <v>191</v>
      </c>
      <c r="C98" s="183" t="s">
        <v>105</v>
      </c>
      <c r="D98" s="131" t="s">
        <v>193</v>
      </c>
      <c r="E98" s="169" t="s">
        <v>116</v>
      </c>
      <c r="F98" s="184">
        <v>1</v>
      </c>
      <c r="G98" s="400"/>
      <c r="H98" s="155">
        <f t="shared" ref="H98:H122" si="15">ROUND(F98*G98,2)</f>
        <v>0</v>
      </c>
      <c r="I98" s="264" t="e">
        <f t="shared" si="14"/>
        <v>#DIV/0!</v>
      </c>
      <c r="K98" s="392"/>
    </row>
    <row r="99" spans="1:11" ht="18" outlineLevel="1" x14ac:dyDescent="0.25">
      <c r="A99" s="128" t="s">
        <v>201</v>
      </c>
      <c r="B99" s="168" t="s">
        <v>192</v>
      </c>
      <c r="C99" s="183" t="s">
        <v>105</v>
      </c>
      <c r="D99" s="131" t="s">
        <v>194</v>
      </c>
      <c r="E99" s="169" t="s">
        <v>116</v>
      </c>
      <c r="F99" s="184">
        <v>3</v>
      </c>
      <c r="G99" s="400"/>
      <c r="H99" s="155">
        <f t="shared" si="15"/>
        <v>0</v>
      </c>
      <c r="I99" s="264" t="e">
        <f t="shared" si="14"/>
        <v>#DIV/0!</v>
      </c>
      <c r="K99" s="392"/>
    </row>
    <row r="100" spans="1:11" ht="18" outlineLevel="1" x14ac:dyDescent="0.25">
      <c r="A100" s="128" t="s">
        <v>202</v>
      </c>
      <c r="B100" s="265" t="s">
        <v>120</v>
      </c>
      <c r="C100" s="183" t="s">
        <v>105</v>
      </c>
      <c r="D100" s="131" t="s">
        <v>115</v>
      </c>
      <c r="E100" s="169" t="s">
        <v>116</v>
      </c>
      <c r="F100" s="266">
        <v>4</v>
      </c>
      <c r="G100" s="400"/>
      <c r="H100" s="176">
        <f t="shared" si="15"/>
        <v>0</v>
      </c>
      <c r="I100" s="163" t="e">
        <f t="shared" si="14"/>
        <v>#DIV/0!</v>
      </c>
      <c r="K100" s="392"/>
    </row>
    <row r="101" spans="1:11" ht="30" outlineLevel="1" x14ac:dyDescent="0.25">
      <c r="A101" s="128" t="s">
        <v>203</v>
      </c>
      <c r="B101" s="186" t="s">
        <v>175</v>
      </c>
      <c r="C101" s="183" t="s">
        <v>102</v>
      </c>
      <c r="D101" s="194" t="s">
        <v>177</v>
      </c>
      <c r="E101" s="160" t="s">
        <v>119</v>
      </c>
      <c r="F101" s="195">
        <v>15</v>
      </c>
      <c r="G101" s="402"/>
      <c r="H101" s="134">
        <f t="shared" si="15"/>
        <v>0</v>
      </c>
      <c r="I101" s="165" t="e">
        <f t="shared" si="14"/>
        <v>#DIV/0!</v>
      </c>
      <c r="K101" s="392"/>
    </row>
    <row r="102" spans="1:11" ht="18" outlineLevel="1" x14ac:dyDescent="0.25">
      <c r="A102" s="128" t="s">
        <v>204</v>
      </c>
      <c r="B102" s="204" t="s">
        <v>121</v>
      </c>
      <c r="C102" s="130" t="s">
        <v>105</v>
      </c>
      <c r="D102" s="131" t="s">
        <v>117</v>
      </c>
      <c r="E102" s="169" t="s">
        <v>116</v>
      </c>
      <c r="F102" s="266">
        <v>4</v>
      </c>
      <c r="G102" s="397"/>
      <c r="H102" s="176">
        <f t="shared" si="15"/>
        <v>0</v>
      </c>
      <c r="I102" s="163" t="e">
        <f t="shared" si="14"/>
        <v>#DIV/0!</v>
      </c>
      <c r="K102" s="392"/>
    </row>
    <row r="103" spans="1:11" ht="18" outlineLevel="1" x14ac:dyDescent="0.25">
      <c r="A103" s="150" t="s">
        <v>205</v>
      </c>
      <c r="B103" s="151" t="s">
        <v>122</v>
      </c>
      <c r="C103" s="166" t="s">
        <v>105</v>
      </c>
      <c r="D103" s="131" t="s">
        <v>118</v>
      </c>
      <c r="E103" s="132" t="s">
        <v>119</v>
      </c>
      <c r="F103" s="267">
        <v>23</v>
      </c>
      <c r="G103" s="413"/>
      <c r="H103" s="268">
        <f t="shared" si="15"/>
        <v>0</v>
      </c>
      <c r="I103" s="156" t="e">
        <f t="shared" si="14"/>
        <v>#DIV/0!</v>
      </c>
      <c r="K103" s="392"/>
    </row>
    <row r="104" spans="1:11" ht="18" outlineLevel="1" x14ac:dyDescent="0.25">
      <c r="A104" s="144" t="s">
        <v>206</v>
      </c>
      <c r="B104" s="145"/>
      <c r="C104" s="146"/>
      <c r="D104" s="182" t="s">
        <v>196</v>
      </c>
      <c r="E104" s="118">
        <f>SUM(H105:H115)</f>
        <v>0</v>
      </c>
      <c r="F104" s="118"/>
      <c r="G104" s="157"/>
      <c r="H104" s="118"/>
      <c r="I104" s="119" t="e">
        <f>E104/$G$183</f>
        <v>#DIV/0!</v>
      </c>
      <c r="K104" s="392"/>
    </row>
    <row r="105" spans="1:11" ht="18" outlineLevel="1" x14ac:dyDescent="0.25">
      <c r="A105" s="269" t="s">
        <v>207</v>
      </c>
      <c r="B105" s="270" t="s">
        <v>180</v>
      </c>
      <c r="C105" s="271" t="s">
        <v>105</v>
      </c>
      <c r="D105" s="198" t="s">
        <v>185</v>
      </c>
      <c r="E105" s="132" t="s">
        <v>85</v>
      </c>
      <c r="F105" s="272">
        <v>120</v>
      </c>
      <c r="G105" s="414"/>
      <c r="H105" s="126">
        <f t="shared" si="15"/>
        <v>0</v>
      </c>
      <c r="I105" s="127" t="e">
        <f t="shared" ref="I105:I115" si="16">H105/$G$183</f>
        <v>#DIV/0!</v>
      </c>
      <c r="K105" s="392"/>
    </row>
    <row r="106" spans="1:11" ht="18" outlineLevel="1" x14ac:dyDescent="0.25">
      <c r="A106" s="273" t="s">
        <v>208</v>
      </c>
      <c r="B106" s="274" t="s">
        <v>181</v>
      </c>
      <c r="C106" s="275" t="s">
        <v>105</v>
      </c>
      <c r="D106" s="276" t="s">
        <v>186</v>
      </c>
      <c r="E106" s="164" t="s">
        <v>85</v>
      </c>
      <c r="F106" s="277">
        <v>120</v>
      </c>
      <c r="G106" s="415"/>
      <c r="H106" s="134">
        <f t="shared" si="15"/>
        <v>0</v>
      </c>
      <c r="I106" s="165" t="e">
        <f t="shared" si="16"/>
        <v>#DIV/0!</v>
      </c>
      <c r="K106" s="392"/>
    </row>
    <row r="107" spans="1:11" ht="18" outlineLevel="1" x14ac:dyDescent="0.25">
      <c r="A107" s="269" t="s">
        <v>209</v>
      </c>
      <c r="B107" s="270" t="s">
        <v>197</v>
      </c>
      <c r="C107" s="271" t="s">
        <v>105</v>
      </c>
      <c r="D107" s="198" t="s">
        <v>213</v>
      </c>
      <c r="E107" s="132" t="s">
        <v>85</v>
      </c>
      <c r="F107" s="278">
        <v>50</v>
      </c>
      <c r="G107" s="414"/>
      <c r="H107" s="134">
        <f t="shared" si="15"/>
        <v>0</v>
      </c>
      <c r="I107" s="264" t="e">
        <f t="shared" si="16"/>
        <v>#DIV/0!</v>
      </c>
      <c r="K107" s="392"/>
    </row>
    <row r="108" spans="1:11" ht="18" outlineLevel="1" x14ac:dyDescent="0.25">
      <c r="A108" s="273" t="s">
        <v>210</v>
      </c>
      <c r="B108" s="274" t="s">
        <v>125</v>
      </c>
      <c r="C108" s="275" t="s">
        <v>105</v>
      </c>
      <c r="D108" s="276" t="s">
        <v>133</v>
      </c>
      <c r="E108" s="164" t="s">
        <v>85</v>
      </c>
      <c r="F108" s="277">
        <v>50</v>
      </c>
      <c r="G108" s="415"/>
      <c r="H108" s="134">
        <f t="shared" si="15"/>
        <v>0</v>
      </c>
      <c r="I108" s="163" t="e">
        <f t="shared" si="16"/>
        <v>#DIV/0!</v>
      </c>
      <c r="K108" s="392"/>
    </row>
    <row r="109" spans="1:11" ht="18" outlineLevel="1" x14ac:dyDescent="0.25">
      <c r="A109" s="269" t="s">
        <v>211</v>
      </c>
      <c r="B109" s="270" t="s">
        <v>182</v>
      </c>
      <c r="C109" s="271" t="s">
        <v>105</v>
      </c>
      <c r="D109" s="198" t="s">
        <v>187</v>
      </c>
      <c r="E109" s="132" t="s">
        <v>85</v>
      </c>
      <c r="F109" s="278">
        <v>120</v>
      </c>
      <c r="G109" s="414"/>
      <c r="H109" s="134">
        <f t="shared" si="15"/>
        <v>0</v>
      </c>
      <c r="I109" s="165" t="e">
        <f t="shared" si="16"/>
        <v>#DIV/0!</v>
      </c>
      <c r="K109" s="392"/>
    </row>
    <row r="110" spans="1:11" ht="30" outlineLevel="1" x14ac:dyDescent="0.25">
      <c r="A110" s="273" t="s">
        <v>212</v>
      </c>
      <c r="B110" s="274" t="s">
        <v>127</v>
      </c>
      <c r="C110" s="275" t="s">
        <v>105</v>
      </c>
      <c r="D110" s="276" t="s">
        <v>135</v>
      </c>
      <c r="E110" s="164" t="s">
        <v>85</v>
      </c>
      <c r="F110" s="277">
        <v>120</v>
      </c>
      <c r="G110" s="415"/>
      <c r="H110" s="176">
        <f t="shared" si="15"/>
        <v>0</v>
      </c>
      <c r="I110" s="163" t="e">
        <f t="shared" si="16"/>
        <v>#DIV/0!</v>
      </c>
      <c r="K110" s="392"/>
    </row>
    <row r="111" spans="1:11" ht="30" outlineLevel="1" x14ac:dyDescent="0.25">
      <c r="A111" s="269" t="s">
        <v>327</v>
      </c>
      <c r="B111" s="270" t="s">
        <v>198</v>
      </c>
      <c r="C111" s="271" t="s">
        <v>105</v>
      </c>
      <c r="D111" s="198" t="s">
        <v>214</v>
      </c>
      <c r="E111" s="132" t="s">
        <v>85</v>
      </c>
      <c r="F111" s="278">
        <v>50</v>
      </c>
      <c r="G111" s="414"/>
      <c r="H111" s="134">
        <f t="shared" si="15"/>
        <v>0</v>
      </c>
      <c r="I111" s="165" t="e">
        <f t="shared" si="16"/>
        <v>#DIV/0!</v>
      </c>
      <c r="K111" s="392"/>
    </row>
    <row r="112" spans="1:11" ht="18" outlineLevel="1" x14ac:dyDescent="0.25">
      <c r="A112" s="273" t="s">
        <v>328</v>
      </c>
      <c r="B112" s="274" t="s">
        <v>184</v>
      </c>
      <c r="C112" s="275" t="s">
        <v>105</v>
      </c>
      <c r="D112" s="276" t="s">
        <v>189</v>
      </c>
      <c r="E112" s="164" t="s">
        <v>85</v>
      </c>
      <c r="F112" s="277">
        <v>50</v>
      </c>
      <c r="G112" s="415"/>
      <c r="H112" s="134">
        <f t="shared" si="15"/>
        <v>0</v>
      </c>
      <c r="I112" s="165" t="e">
        <f t="shared" si="16"/>
        <v>#DIV/0!</v>
      </c>
      <c r="K112" s="392"/>
    </row>
    <row r="113" spans="1:11" ht="18" outlineLevel="1" x14ac:dyDescent="0.25">
      <c r="A113" s="269" t="s">
        <v>329</v>
      </c>
      <c r="B113" s="270" t="s">
        <v>128</v>
      </c>
      <c r="C113" s="271" t="s">
        <v>105</v>
      </c>
      <c r="D113" s="198" t="s">
        <v>136</v>
      </c>
      <c r="E113" s="132" t="s">
        <v>119</v>
      </c>
      <c r="F113" s="278">
        <v>23</v>
      </c>
      <c r="G113" s="414"/>
      <c r="H113" s="155">
        <f t="shared" si="15"/>
        <v>0</v>
      </c>
      <c r="I113" s="165" t="e">
        <f t="shared" si="16"/>
        <v>#DIV/0!</v>
      </c>
      <c r="K113" s="392"/>
    </row>
    <row r="114" spans="1:11" ht="18" outlineLevel="1" x14ac:dyDescent="0.25">
      <c r="A114" s="273" t="s">
        <v>330</v>
      </c>
      <c r="B114" s="274" t="s">
        <v>129</v>
      </c>
      <c r="C114" s="275" t="s">
        <v>229</v>
      </c>
      <c r="D114" s="276" t="s">
        <v>137</v>
      </c>
      <c r="E114" s="164" t="s">
        <v>138</v>
      </c>
      <c r="F114" s="277">
        <v>200</v>
      </c>
      <c r="G114" s="415"/>
      <c r="H114" s="176">
        <f t="shared" si="15"/>
        <v>0</v>
      </c>
      <c r="I114" s="165" t="e">
        <f t="shared" si="16"/>
        <v>#DIV/0!</v>
      </c>
      <c r="K114" s="392"/>
    </row>
    <row r="115" spans="1:11" ht="18" outlineLevel="1" x14ac:dyDescent="0.25">
      <c r="A115" s="279" t="s">
        <v>331</v>
      </c>
      <c r="B115" s="280" t="s">
        <v>131</v>
      </c>
      <c r="C115" s="281" t="s">
        <v>229</v>
      </c>
      <c r="D115" s="198" t="s">
        <v>140</v>
      </c>
      <c r="E115" s="132" t="s">
        <v>138</v>
      </c>
      <c r="F115" s="282">
        <v>115</v>
      </c>
      <c r="G115" s="414"/>
      <c r="H115" s="268">
        <f t="shared" si="15"/>
        <v>0</v>
      </c>
      <c r="I115" s="156" t="e">
        <f t="shared" si="16"/>
        <v>#DIV/0!</v>
      </c>
      <c r="K115" s="392"/>
    </row>
    <row r="116" spans="1:11" ht="18" outlineLevel="1" x14ac:dyDescent="0.25">
      <c r="A116" s="144" t="s">
        <v>332</v>
      </c>
      <c r="B116" s="145"/>
      <c r="C116" s="146"/>
      <c r="D116" s="182" t="s">
        <v>152</v>
      </c>
      <c r="E116" s="118">
        <f>SUM(H117:H122)</f>
        <v>0</v>
      </c>
      <c r="F116" s="118"/>
      <c r="G116" s="118"/>
      <c r="H116" s="118"/>
      <c r="I116" s="119" t="e">
        <f>E116/$G$183</f>
        <v>#DIV/0!</v>
      </c>
      <c r="K116" s="392"/>
    </row>
    <row r="117" spans="1:11" ht="30" outlineLevel="1" x14ac:dyDescent="0.25">
      <c r="A117" s="191" t="s">
        <v>333</v>
      </c>
      <c r="B117" s="283" t="s">
        <v>156</v>
      </c>
      <c r="C117" s="284" t="s">
        <v>105</v>
      </c>
      <c r="D117" s="194" t="s">
        <v>164</v>
      </c>
      <c r="E117" s="160" t="s">
        <v>119</v>
      </c>
      <c r="F117" s="285">
        <v>2</v>
      </c>
      <c r="G117" s="416"/>
      <c r="H117" s="158">
        <f t="shared" si="15"/>
        <v>0</v>
      </c>
      <c r="I117" s="127" t="e">
        <f t="shared" ref="I117:I122" si="17">H117/$G$183</f>
        <v>#DIV/0!</v>
      </c>
      <c r="K117" s="392"/>
    </row>
    <row r="118" spans="1:11" ht="18" outlineLevel="1" x14ac:dyDescent="0.25">
      <c r="A118" s="269" t="s">
        <v>334</v>
      </c>
      <c r="B118" s="270" t="s">
        <v>157</v>
      </c>
      <c r="C118" s="271" t="s">
        <v>105</v>
      </c>
      <c r="D118" s="198" t="s">
        <v>165</v>
      </c>
      <c r="E118" s="132" t="s">
        <v>119</v>
      </c>
      <c r="F118" s="278">
        <v>23</v>
      </c>
      <c r="G118" s="414"/>
      <c r="H118" s="176">
        <f t="shared" si="15"/>
        <v>0</v>
      </c>
      <c r="I118" s="165" t="e">
        <f t="shared" si="17"/>
        <v>#DIV/0!</v>
      </c>
      <c r="K118" s="392"/>
    </row>
    <row r="119" spans="1:11" ht="18" outlineLevel="1" x14ac:dyDescent="0.25">
      <c r="A119" s="273" t="s">
        <v>335</v>
      </c>
      <c r="B119" s="274" t="s">
        <v>158</v>
      </c>
      <c r="C119" s="275" t="s">
        <v>105</v>
      </c>
      <c r="D119" s="276" t="s">
        <v>166</v>
      </c>
      <c r="E119" s="164" t="s">
        <v>119</v>
      </c>
      <c r="F119" s="277">
        <v>2</v>
      </c>
      <c r="G119" s="415"/>
      <c r="H119" s="134">
        <f t="shared" si="15"/>
        <v>0</v>
      </c>
      <c r="I119" s="165" t="e">
        <f t="shared" si="17"/>
        <v>#DIV/0!</v>
      </c>
      <c r="K119" s="392"/>
    </row>
    <row r="120" spans="1:11" ht="18" outlineLevel="1" x14ac:dyDescent="0.25">
      <c r="A120" s="269" t="s">
        <v>336</v>
      </c>
      <c r="B120" s="270" t="s">
        <v>159</v>
      </c>
      <c r="C120" s="271" t="s">
        <v>105</v>
      </c>
      <c r="D120" s="198" t="s">
        <v>167</v>
      </c>
      <c r="E120" s="132" t="s">
        <v>85</v>
      </c>
      <c r="F120" s="278">
        <v>120</v>
      </c>
      <c r="G120" s="414"/>
      <c r="H120" s="155">
        <f t="shared" si="15"/>
        <v>0</v>
      </c>
      <c r="I120" s="165" t="e">
        <f t="shared" si="17"/>
        <v>#DIV/0!</v>
      </c>
      <c r="K120" s="392"/>
    </row>
    <row r="121" spans="1:11" ht="18" outlineLevel="1" x14ac:dyDescent="0.25">
      <c r="A121" s="273" t="s">
        <v>337</v>
      </c>
      <c r="B121" s="274" t="s">
        <v>162</v>
      </c>
      <c r="C121" s="275" t="s">
        <v>105</v>
      </c>
      <c r="D121" s="276" t="s">
        <v>171</v>
      </c>
      <c r="E121" s="164" t="s">
        <v>116</v>
      </c>
      <c r="F121" s="277">
        <v>34</v>
      </c>
      <c r="G121" s="415"/>
      <c r="H121" s="176">
        <f t="shared" si="15"/>
        <v>0</v>
      </c>
      <c r="I121" s="163" t="e">
        <f t="shared" si="17"/>
        <v>#DIV/0!</v>
      </c>
      <c r="K121" s="392"/>
    </row>
    <row r="122" spans="1:11" ht="18.75" outlineLevel="1" thickBot="1" x14ac:dyDescent="0.3">
      <c r="A122" s="269" t="s">
        <v>338</v>
      </c>
      <c r="B122" s="270" t="s">
        <v>163</v>
      </c>
      <c r="C122" s="286" t="s">
        <v>105</v>
      </c>
      <c r="D122" s="198" t="s">
        <v>172</v>
      </c>
      <c r="E122" s="132" t="s">
        <v>85</v>
      </c>
      <c r="F122" s="287">
        <v>2000</v>
      </c>
      <c r="G122" s="417"/>
      <c r="H122" s="261">
        <f t="shared" si="15"/>
        <v>0</v>
      </c>
      <c r="I122" s="143" t="e">
        <f t="shared" si="17"/>
        <v>#DIV/0!</v>
      </c>
      <c r="K122" s="392"/>
    </row>
    <row r="123" spans="1:11" ht="18.75" outlineLevel="1" thickBot="1" x14ac:dyDescent="0.3">
      <c r="A123" s="262">
        <v>4</v>
      </c>
      <c r="B123" s="262"/>
      <c r="C123" s="109"/>
      <c r="D123" s="174" t="s">
        <v>216</v>
      </c>
      <c r="E123" s="263">
        <f>SUM(E124,E128,E135,E148)</f>
        <v>0</v>
      </c>
      <c r="F123" s="263"/>
      <c r="G123" s="111"/>
      <c r="H123" s="112"/>
      <c r="I123" s="175" t="e">
        <f>ROUND(E123/$G$183,4)</f>
        <v>#DIV/0!</v>
      </c>
      <c r="K123" s="392"/>
    </row>
    <row r="124" spans="1:11" s="388" customFormat="1" ht="18" x14ac:dyDescent="0.25">
      <c r="A124" s="114" t="s">
        <v>47</v>
      </c>
      <c r="B124" s="115"/>
      <c r="C124" s="116"/>
      <c r="D124" s="117" t="s">
        <v>303</v>
      </c>
      <c r="E124" s="118">
        <f>SUM(H125:H127)</f>
        <v>0</v>
      </c>
      <c r="F124" s="118"/>
      <c r="G124" s="118"/>
      <c r="H124" s="118"/>
      <c r="I124" s="119" t="e">
        <f>E124/$G$183</f>
        <v>#DIV/0!</v>
      </c>
    </row>
    <row r="125" spans="1:11" s="388" customFormat="1" ht="18" x14ac:dyDescent="0.25">
      <c r="A125" s="120" t="s">
        <v>48</v>
      </c>
      <c r="B125" s="121" t="s">
        <v>295</v>
      </c>
      <c r="C125" s="122" t="s">
        <v>298</v>
      </c>
      <c r="D125" s="123" t="s">
        <v>299</v>
      </c>
      <c r="E125" s="124" t="s">
        <v>119</v>
      </c>
      <c r="F125" s="125">
        <v>3</v>
      </c>
      <c r="G125" s="389"/>
      <c r="H125" s="126">
        <f>ROUND(F125*G125,2)</f>
        <v>0</v>
      </c>
      <c r="I125" s="127" t="e">
        <f>H125/$G$183</f>
        <v>#DIV/0!</v>
      </c>
    </row>
    <row r="126" spans="1:11" s="388" customFormat="1" ht="18" x14ac:dyDescent="0.25">
      <c r="A126" s="128" t="s">
        <v>91</v>
      </c>
      <c r="B126" s="129" t="s">
        <v>296</v>
      </c>
      <c r="C126" s="130" t="s">
        <v>102</v>
      </c>
      <c r="D126" s="131" t="s">
        <v>300</v>
      </c>
      <c r="E126" s="132" t="s">
        <v>302</v>
      </c>
      <c r="F126" s="133">
        <v>72</v>
      </c>
      <c r="G126" s="390"/>
      <c r="H126" s="134">
        <f t="shared" ref="H126:H127" si="18">ROUND(F126*G126,2)</f>
        <v>0</v>
      </c>
      <c r="I126" s="135" t="e">
        <f>H126/$G$183</f>
        <v>#DIV/0!</v>
      </c>
    </row>
    <row r="127" spans="1:11" s="388" customFormat="1" ht="18.75" thickBot="1" x14ac:dyDescent="0.3">
      <c r="A127" s="136" t="s">
        <v>215</v>
      </c>
      <c r="B127" s="137" t="s">
        <v>297</v>
      </c>
      <c r="C127" s="138" t="s">
        <v>229</v>
      </c>
      <c r="D127" s="139" t="s">
        <v>301</v>
      </c>
      <c r="E127" s="140" t="s">
        <v>302</v>
      </c>
      <c r="F127" s="141">
        <v>120</v>
      </c>
      <c r="G127" s="391"/>
      <c r="H127" s="142">
        <f t="shared" si="18"/>
        <v>0</v>
      </c>
      <c r="I127" s="143" t="e">
        <f>H127/$G$183</f>
        <v>#DIV/0!</v>
      </c>
      <c r="K127" s="392"/>
    </row>
    <row r="128" spans="1:11" ht="18" outlineLevel="1" x14ac:dyDescent="0.25">
      <c r="A128" s="114" t="s">
        <v>217</v>
      </c>
      <c r="B128" s="115"/>
      <c r="C128" s="116"/>
      <c r="D128" s="182" t="s">
        <v>113</v>
      </c>
      <c r="E128" s="118">
        <f>SUM(H129:H134)</f>
        <v>0</v>
      </c>
      <c r="F128" s="118"/>
      <c r="G128" s="118"/>
      <c r="H128" s="118"/>
      <c r="I128" s="119" t="e">
        <f>E128/$G$183</f>
        <v>#DIV/0!</v>
      </c>
      <c r="K128" s="392"/>
    </row>
    <row r="129" spans="1:11" ht="18" outlineLevel="1" x14ac:dyDescent="0.25">
      <c r="A129" s="269" t="s">
        <v>92</v>
      </c>
      <c r="B129" s="270" t="s">
        <v>174</v>
      </c>
      <c r="C129" s="271" t="s">
        <v>105</v>
      </c>
      <c r="D129" s="198" t="s">
        <v>176</v>
      </c>
      <c r="E129" s="132" t="s">
        <v>116</v>
      </c>
      <c r="F129" s="272">
        <v>2</v>
      </c>
      <c r="G129" s="414"/>
      <c r="H129" s="158">
        <f t="shared" ref="H129:H134" si="19">ROUND(F129*G129,2)</f>
        <v>0</v>
      </c>
      <c r="I129" s="127" t="e">
        <f>H129/$G$183</f>
        <v>#DIV/0!</v>
      </c>
      <c r="K129" s="392"/>
    </row>
    <row r="130" spans="1:11" ht="18" outlineLevel="1" x14ac:dyDescent="0.25">
      <c r="A130" s="273" t="s">
        <v>93</v>
      </c>
      <c r="B130" s="274" t="s">
        <v>192</v>
      </c>
      <c r="C130" s="275" t="s">
        <v>105</v>
      </c>
      <c r="D130" s="276" t="s">
        <v>194</v>
      </c>
      <c r="E130" s="164" t="s">
        <v>116</v>
      </c>
      <c r="F130" s="277">
        <v>2</v>
      </c>
      <c r="G130" s="415"/>
      <c r="H130" s="176">
        <f t="shared" si="19"/>
        <v>0</v>
      </c>
      <c r="I130" s="165" t="e">
        <f t="shared" ref="I130:I134" si="20">H130/$G$183</f>
        <v>#DIV/0!</v>
      </c>
      <c r="K130" s="392"/>
    </row>
    <row r="131" spans="1:11" ht="18" outlineLevel="1" x14ac:dyDescent="0.25">
      <c r="A131" s="269" t="s">
        <v>218</v>
      </c>
      <c r="B131" s="270" t="s">
        <v>120</v>
      </c>
      <c r="C131" s="271" t="s">
        <v>105</v>
      </c>
      <c r="D131" s="198" t="s">
        <v>115</v>
      </c>
      <c r="E131" s="132" t="s">
        <v>116</v>
      </c>
      <c r="F131" s="278">
        <v>2</v>
      </c>
      <c r="G131" s="414"/>
      <c r="H131" s="177">
        <f t="shared" si="19"/>
        <v>0</v>
      </c>
      <c r="I131" s="165" t="e">
        <f t="shared" si="20"/>
        <v>#DIV/0!</v>
      </c>
      <c r="K131" s="392"/>
    </row>
    <row r="132" spans="1:11" ht="30" outlineLevel="1" x14ac:dyDescent="0.25">
      <c r="A132" s="273" t="s">
        <v>219</v>
      </c>
      <c r="B132" s="274" t="s">
        <v>175</v>
      </c>
      <c r="C132" s="275" t="s">
        <v>102</v>
      </c>
      <c r="D132" s="276" t="s">
        <v>177</v>
      </c>
      <c r="E132" s="164" t="s">
        <v>119</v>
      </c>
      <c r="F132" s="277">
        <v>10</v>
      </c>
      <c r="G132" s="415"/>
      <c r="H132" s="134">
        <f t="shared" si="19"/>
        <v>0</v>
      </c>
      <c r="I132" s="165" t="e">
        <f t="shared" si="20"/>
        <v>#DIV/0!</v>
      </c>
      <c r="K132" s="392"/>
    </row>
    <row r="133" spans="1:11" ht="18" outlineLevel="1" x14ac:dyDescent="0.25">
      <c r="A133" s="288" t="s">
        <v>220</v>
      </c>
      <c r="B133" s="274" t="s">
        <v>121</v>
      </c>
      <c r="C133" s="275" t="s">
        <v>105</v>
      </c>
      <c r="D133" s="276" t="s">
        <v>117</v>
      </c>
      <c r="E133" s="164" t="s">
        <v>116</v>
      </c>
      <c r="F133" s="277">
        <v>2</v>
      </c>
      <c r="G133" s="415"/>
      <c r="H133" s="176">
        <f t="shared" si="19"/>
        <v>0</v>
      </c>
      <c r="I133" s="163" t="e">
        <f t="shared" si="20"/>
        <v>#DIV/0!</v>
      </c>
      <c r="K133" s="392"/>
    </row>
    <row r="134" spans="1:11" ht="18" outlineLevel="1" x14ac:dyDescent="0.25">
      <c r="A134" s="269" t="s">
        <v>221</v>
      </c>
      <c r="B134" s="270" t="s">
        <v>122</v>
      </c>
      <c r="C134" s="271" t="s">
        <v>105</v>
      </c>
      <c r="D134" s="198" t="s">
        <v>118</v>
      </c>
      <c r="E134" s="132" t="s">
        <v>119</v>
      </c>
      <c r="F134" s="282">
        <v>16</v>
      </c>
      <c r="G134" s="414"/>
      <c r="H134" s="268">
        <f t="shared" si="19"/>
        <v>0</v>
      </c>
      <c r="I134" s="156" t="e">
        <f t="shared" si="20"/>
        <v>#DIV/0!</v>
      </c>
      <c r="K134" s="392"/>
    </row>
    <row r="135" spans="1:11" ht="18" outlineLevel="1" x14ac:dyDescent="0.25">
      <c r="A135" s="605" t="s">
        <v>222</v>
      </c>
      <c r="B135" s="606"/>
      <c r="C135" s="606"/>
      <c r="D135" s="182" t="s">
        <v>151</v>
      </c>
      <c r="E135" s="118">
        <f>SUM(H136:H147)</f>
        <v>0</v>
      </c>
      <c r="F135" s="118"/>
      <c r="G135" s="118"/>
      <c r="H135" s="118"/>
      <c r="I135" s="119" t="e">
        <f>E135/$G$183</f>
        <v>#DIV/0!</v>
      </c>
      <c r="K135" s="392"/>
    </row>
    <row r="136" spans="1:11" ht="18" outlineLevel="1" x14ac:dyDescent="0.25">
      <c r="A136" s="269" t="s">
        <v>223</v>
      </c>
      <c r="B136" s="270" t="s">
        <v>180</v>
      </c>
      <c r="C136" s="271" t="s">
        <v>105</v>
      </c>
      <c r="D136" s="198" t="s">
        <v>185</v>
      </c>
      <c r="E136" s="132" t="s">
        <v>85</v>
      </c>
      <c r="F136" s="289">
        <v>100</v>
      </c>
      <c r="G136" s="418"/>
      <c r="H136" s="158">
        <f t="shared" ref="H136:H147" si="21">ROUND(F136*G136,2)</f>
        <v>0</v>
      </c>
      <c r="I136" s="161" t="e">
        <f>H136/$G$183</f>
        <v>#DIV/0!</v>
      </c>
      <c r="K136" s="392"/>
    </row>
    <row r="137" spans="1:11" ht="18" outlineLevel="1" x14ac:dyDescent="0.25">
      <c r="A137" s="273" t="s">
        <v>224</v>
      </c>
      <c r="B137" s="274" t="s">
        <v>181</v>
      </c>
      <c r="C137" s="275" t="s">
        <v>105</v>
      </c>
      <c r="D137" s="276" t="s">
        <v>186</v>
      </c>
      <c r="E137" s="164" t="s">
        <v>85</v>
      </c>
      <c r="F137" s="290">
        <v>100</v>
      </c>
      <c r="G137" s="419"/>
      <c r="H137" s="176">
        <f t="shared" si="21"/>
        <v>0</v>
      </c>
      <c r="I137" s="163" t="e">
        <f t="shared" ref="I137:I147" si="22">H137/$G$183</f>
        <v>#DIV/0!</v>
      </c>
      <c r="K137" s="392"/>
    </row>
    <row r="138" spans="1:11" ht="18" outlineLevel="1" x14ac:dyDescent="0.25">
      <c r="A138" s="269" t="s">
        <v>225</v>
      </c>
      <c r="B138" s="270" t="s">
        <v>197</v>
      </c>
      <c r="C138" s="271" t="s">
        <v>105</v>
      </c>
      <c r="D138" s="198" t="s">
        <v>213</v>
      </c>
      <c r="E138" s="132" t="s">
        <v>85</v>
      </c>
      <c r="F138" s="291">
        <v>30</v>
      </c>
      <c r="G138" s="414"/>
      <c r="H138" s="134">
        <f t="shared" si="21"/>
        <v>0</v>
      </c>
      <c r="I138" s="165" t="e">
        <f t="shared" si="22"/>
        <v>#DIV/0!</v>
      </c>
      <c r="K138" s="392"/>
    </row>
    <row r="139" spans="1:11" ht="18" outlineLevel="1" x14ac:dyDescent="0.25">
      <c r="A139" s="273" t="s">
        <v>226</v>
      </c>
      <c r="B139" s="274" t="s">
        <v>125</v>
      </c>
      <c r="C139" s="275" t="s">
        <v>105</v>
      </c>
      <c r="D139" s="276" t="s">
        <v>133</v>
      </c>
      <c r="E139" s="164" t="s">
        <v>85</v>
      </c>
      <c r="F139" s="277">
        <v>30</v>
      </c>
      <c r="G139" s="415"/>
      <c r="H139" s="134">
        <f t="shared" si="21"/>
        <v>0</v>
      </c>
      <c r="I139" s="264" t="e">
        <f t="shared" si="22"/>
        <v>#DIV/0!</v>
      </c>
      <c r="K139" s="392"/>
    </row>
    <row r="140" spans="1:11" ht="18" outlineLevel="1" x14ac:dyDescent="0.25">
      <c r="A140" s="269" t="s">
        <v>227</v>
      </c>
      <c r="B140" s="270" t="s">
        <v>182</v>
      </c>
      <c r="C140" s="271" t="s">
        <v>105</v>
      </c>
      <c r="D140" s="198" t="s">
        <v>187</v>
      </c>
      <c r="E140" s="132" t="s">
        <v>85</v>
      </c>
      <c r="F140" s="278">
        <v>100</v>
      </c>
      <c r="G140" s="414"/>
      <c r="H140" s="134">
        <f t="shared" si="21"/>
        <v>0</v>
      </c>
      <c r="I140" s="163" t="e">
        <f t="shared" si="22"/>
        <v>#DIV/0!</v>
      </c>
      <c r="K140" s="392"/>
    </row>
    <row r="141" spans="1:11" ht="30" outlineLevel="1" x14ac:dyDescent="0.25">
      <c r="A141" s="273" t="s">
        <v>228</v>
      </c>
      <c r="B141" s="274" t="s">
        <v>127</v>
      </c>
      <c r="C141" s="275" t="s">
        <v>105</v>
      </c>
      <c r="D141" s="276" t="s">
        <v>135</v>
      </c>
      <c r="E141" s="164" t="s">
        <v>85</v>
      </c>
      <c r="F141" s="277">
        <v>100</v>
      </c>
      <c r="G141" s="415"/>
      <c r="H141" s="134">
        <f t="shared" si="21"/>
        <v>0</v>
      </c>
      <c r="I141" s="165" t="e">
        <f t="shared" si="22"/>
        <v>#DIV/0!</v>
      </c>
      <c r="K141" s="392"/>
    </row>
    <row r="142" spans="1:11" ht="30" outlineLevel="1" x14ac:dyDescent="0.25">
      <c r="A142" s="269" t="s">
        <v>339</v>
      </c>
      <c r="B142" s="270" t="s">
        <v>198</v>
      </c>
      <c r="C142" s="271" t="s">
        <v>105</v>
      </c>
      <c r="D142" s="198" t="s">
        <v>214</v>
      </c>
      <c r="E142" s="132" t="s">
        <v>85</v>
      </c>
      <c r="F142" s="278">
        <v>30</v>
      </c>
      <c r="G142" s="414"/>
      <c r="H142" s="134">
        <f t="shared" si="21"/>
        <v>0</v>
      </c>
      <c r="I142" s="165" t="e">
        <f t="shared" si="22"/>
        <v>#DIV/0!</v>
      </c>
      <c r="K142" s="392"/>
    </row>
    <row r="143" spans="1:11" ht="18" outlineLevel="1" x14ac:dyDescent="0.25">
      <c r="A143" s="273" t="s">
        <v>340</v>
      </c>
      <c r="B143" s="274" t="s">
        <v>184</v>
      </c>
      <c r="C143" s="275" t="s">
        <v>105</v>
      </c>
      <c r="D143" s="276" t="s">
        <v>189</v>
      </c>
      <c r="E143" s="164" t="s">
        <v>85</v>
      </c>
      <c r="F143" s="277">
        <v>30</v>
      </c>
      <c r="G143" s="415"/>
      <c r="H143" s="134">
        <f t="shared" si="21"/>
        <v>0</v>
      </c>
      <c r="I143" s="165" t="e">
        <f t="shared" si="22"/>
        <v>#DIV/0!</v>
      </c>
      <c r="K143" s="392"/>
    </row>
    <row r="144" spans="1:11" ht="18" outlineLevel="1" x14ac:dyDescent="0.25">
      <c r="A144" s="288" t="s">
        <v>341</v>
      </c>
      <c r="B144" s="274" t="s">
        <v>128</v>
      </c>
      <c r="C144" s="275" t="s">
        <v>105</v>
      </c>
      <c r="D144" s="276" t="s">
        <v>136</v>
      </c>
      <c r="E144" s="164" t="s">
        <v>119</v>
      </c>
      <c r="F144" s="277">
        <v>16</v>
      </c>
      <c r="G144" s="415"/>
      <c r="H144" s="176">
        <f t="shared" si="21"/>
        <v>0</v>
      </c>
      <c r="I144" s="165" t="e">
        <f t="shared" si="22"/>
        <v>#DIV/0!</v>
      </c>
      <c r="K144" s="392"/>
    </row>
    <row r="145" spans="1:11" ht="18" outlineLevel="1" x14ac:dyDescent="0.25">
      <c r="A145" s="269" t="s">
        <v>342</v>
      </c>
      <c r="B145" s="270" t="s">
        <v>129</v>
      </c>
      <c r="C145" s="271" t="s">
        <v>229</v>
      </c>
      <c r="D145" s="198" t="s">
        <v>137</v>
      </c>
      <c r="E145" s="132" t="s">
        <v>138</v>
      </c>
      <c r="F145" s="278">
        <v>160</v>
      </c>
      <c r="G145" s="414"/>
      <c r="H145" s="134">
        <f t="shared" si="21"/>
        <v>0</v>
      </c>
      <c r="I145" s="135" t="e">
        <f t="shared" si="22"/>
        <v>#DIV/0!</v>
      </c>
      <c r="K145" s="392"/>
    </row>
    <row r="146" spans="1:11" ht="18" outlineLevel="1" x14ac:dyDescent="0.25">
      <c r="A146" s="273" t="s">
        <v>343</v>
      </c>
      <c r="B146" s="274" t="s">
        <v>130</v>
      </c>
      <c r="C146" s="275" t="s">
        <v>105</v>
      </c>
      <c r="D146" s="276" t="s">
        <v>139</v>
      </c>
      <c r="E146" s="164" t="s">
        <v>85</v>
      </c>
      <c r="F146" s="277">
        <v>80</v>
      </c>
      <c r="G146" s="415"/>
      <c r="H146" s="134">
        <f t="shared" si="21"/>
        <v>0</v>
      </c>
      <c r="I146" s="165" t="e">
        <f t="shared" si="22"/>
        <v>#DIV/0!</v>
      </c>
      <c r="K146" s="392"/>
    </row>
    <row r="147" spans="1:11" ht="18" outlineLevel="1" x14ac:dyDescent="0.25">
      <c r="A147" s="269" t="s">
        <v>344</v>
      </c>
      <c r="B147" s="270" t="s">
        <v>131</v>
      </c>
      <c r="C147" s="271" t="s">
        <v>229</v>
      </c>
      <c r="D147" s="198" t="s">
        <v>140</v>
      </c>
      <c r="E147" s="132" t="s">
        <v>138</v>
      </c>
      <c r="F147" s="282">
        <v>100</v>
      </c>
      <c r="G147" s="414"/>
      <c r="H147" s="268">
        <f t="shared" si="21"/>
        <v>0</v>
      </c>
      <c r="I147" s="156" t="e">
        <f t="shared" si="22"/>
        <v>#DIV/0!</v>
      </c>
      <c r="K147" s="392"/>
    </row>
    <row r="148" spans="1:11" ht="18" outlineLevel="1" x14ac:dyDescent="0.25">
      <c r="A148" s="605" t="s">
        <v>345</v>
      </c>
      <c r="B148" s="606"/>
      <c r="C148" s="606"/>
      <c r="D148" s="182" t="s">
        <v>152</v>
      </c>
      <c r="E148" s="118">
        <f>SUM(H149:H154)</f>
        <v>0</v>
      </c>
      <c r="F148" s="118"/>
      <c r="G148" s="118"/>
      <c r="H148" s="118"/>
      <c r="I148" s="119" t="e">
        <f>E148/$G$183</f>
        <v>#DIV/0!</v>
      </c>
      <c r="K148" s="392"/>
    </row>
    <row r="149" spans="1:11" ht="30" outlineLevel="1" x14ac:dyDescent="0.25">
      <c r="A149" s="292" t="s">
        <v>346</v>
      </c>
      <c r="B149" s="270" t="s">
        <v>156</v>
      </c>
      <c r="C149" s="271" t="s">
        <v>105</v>
      </c>
      <c r="D149" s="198" t="s">
        <v>164</v>
      </c>
      <c r="E149" s="132" t="s">
        <v>119</v>
      </c>
      <c r="F149" s="272">
        <v>2</v>
      </c>
      <c r="G149" s="420"/>
      <c r="H149" s="293">
        <f t="shared" ref="H149:H153" si="23">ROUND(F149*G149,2)</f>
        <v>0</v>
      </c>
      <c r="I149" s="127" t="e">
        <f>H149/$G$183</f>
        <v>#DIV/0!</v>
      </c>
      <c r="K149" s="392"/>
    </row>
    <row r="150" spans="1:11" ht="18" outlineLevel="1" x14ac:dyDescent="0.25">
      <c r="A150" s="191" t="s">
        <v>347</v>
      </c>
      <c r="B150" s="274" t="s">
        <v>157</v>
      </c>
      <c r="C150" s="275" t="s">
        <v>105</v>
      </c>
      <c r="D150" s="276" t="s">
        <v>165</v>
      </c>
      <c r="E150" s="164" t="s">
        <v>119</v>
      </c>
      <c r="F150" s="277">
        <v>16</v>
      </c>
      <c r="G150" s="421"/>
      <c r="H150" s="294">
        <f t="shared" si="23"/>
        <v>0</v>
      </c>
      <c r="I150" s="295" t="e">
        <f t="shared" ref="I150:I154" si="24">H150/$G$183</f>
        <v>#DIV/0!</v>
      </c>
      <c r="K150" s="392"/>
    </row>
    <row r="151" spans="1:11" ht="18" outlineLevel="1" x14ac:dyDescent="0.25">
      <c r="A151" s="269" t="s">
        <v>348</v>
      </c>
      <c r="B151" s="274" t="s">
        <v>158</v>
      </c>
      <c r="C151" s="275" t="s">
        <v>105</v>
      </c>
      <c r="D151" s="276" t="s">
        <v>166</v>
      </c>
      <c r="E151" s="164" t="s">
        <v>119</v>
      </c>
      <c r="F151" s="277">
        <v>2</v>
      </c>
      <c r="G151" s="421"/>
      <c r="H151" s="296">
        <f t="shared" si="23"/>
        <v>0</v>
      </c>
      <c r="I151" s="295" t="e">
        <f t="shared" si="24"/>
        <v>#DIV/0!</v>
      </c>
      <c r="K151" s="392"/>
    </row>
    <row r="152" spans="1:11" ht="18" outlineLevel="1" x14ac:dyDescent="0.25">
      <c r="A152" s="288" t="s">
        <v>349</v>
      </c>
      <c r="B152" s="270" t="s">
        <v>159</v>
      </c>
      <c r="C152" s="271" t="s">
        <v>105</v>
      </c>
      <c r="D152" s="198" t="s">
        <v>167</v>
      </c>
      <c r="E152" s="132" t="s">
        <v>85</v>
      </c>
      <c r="F152" s="278">
        <v>60</v>
      </c>
      <c r="G152" s="422"/>
      <c r="H152" s="296">
        <f t="shared" si="23"/>
        <v>0</v>
      </c>
      <c r="I152" s="163" t="e">
        <f t="shared" si="24"/>
        <v>#DIV/0!</v>
      </c>
      <c r="K152" s="392"/>
    </row>
    <row r="153" spans="1:11" ht="18" outlineLevel="1" x14ac:dyDescent="0.25">
      <c r="A153" s="288" t="s">
        <v>350</v>
      </c>
      <c r="B153" s="274" t="s">
        <v>162</v>
      </c>
      <c r="C153" s="275" t="s">
        <v>105</v>
      </c>
      <c r="D153" s="276" t="s">
        <v>171</v>
      </c>
      <c r="E153" s="164" t="s">
        <v>116</v>
      </c>
      <c r="F153" s="277">
        <v>40</v>
      </c>
      <c r="G153" s="421"/>
      <c r="H153" s="293">
        <f t="shared" si="23"/>
        <v>0</v>
      </c>
      <c r="I153" s="295" t="e">
        <f t="shared" si="24"/>
        <v>#DIV/0!</v>
      </c>
      <c r="K153" s="392"/>
    </row>
    <row r="154" spans="1:11" ht="18.75" outlineLevel="1" thickBot="1" x14ac:dyDescent="0.3">
      <c r="A154" s="269" t="s">
        <v>351</v>
      </c>
      <c r="B154" s="270" t="s">
        <v>163</v>
      </c>
      <c r="C154" s="271" t="s">
        <v>105</v>
      </c>
      <c r="D154" s="297" t="s">
        <v>172</v>
      </c>
      <c r="E154" s="132" t="s">
        <v>85</v>
      </c>
      <c r="F154" s="298">
        <v>2000</v>
      </c>
      <c r="G154" s="423"/>
      <c r="H154" s="299">
        <f>ROUND(F154*G154,2)</f>
        <v>0</v>
      </c>
      <c r="I154" s="300" t="e">
        <f t="shared" si="24"/>
        <v>#DIV/0!</v>
      </c>
      <c r="K154" s="392"/>
    </row>
    <row r="155" spans="1:11" ht="18.75" outlineLevel="1" thickBot="1" x14ac:dyDescent="0.3">
      <c r="A155" s="262">
        <v>5</v>
      </c>
      <c r="B155" s="262"/>
      <c r="C155" s="262"/>
      <c r="D155" s="174" t="s">
        <v>235</v>
      </c>
      <c r="E155" s="263">
        <f>SUM(E156,E160,E164,E173,E181)</f>
        <v>0</v>
      </c>
      <c r="F155" s="111"/>
      <c r="G155" s="111"/>
      <c r="H155" s="112"/>
      <c r="I155" s="175" t="e">
        <f>ROUND(E155/$G$183,4)</f>
        <v>#DIV/0!</v>
      </c>
      <c r="K155" s="392"/>
    </row>
    <row r="156" spans="1:11" s="388" customFormat="1" ht="18" x14ac:dyDescent="0.25">
      <c r="A156" s="114" t="s">
        <v>84</v>
      </c>
      <c r="B156" s="115"/>
      <c r="C156" s="116"/>
      <c r="D156" s="117" t="s">
        <v>303</v>
      </c>
      <c r="E156" s="118">
        <f>SUM(H157:H159)</f>
        <v>0</v>
      </c>
      <c r="F156" s="118"/>
      <c r="G156" s="118"/>
      <c r="H156" s="118"/>
      <c r="I156" s="119" t="e">
        <f>E156/$G$183</f>
        <v>#DIV/0!</v>
      </c>
    </row>
    <row r="157" spans="1:11" s="388" customFormat="1" ht="18" x14ac:dyDescent="0.25">
      <c r="A157" s="120" t="s">
        <v>94</v>
      </c>
      <c r="B157" s="121" t="s">
        <v>295</v>
      </c>
      <c r="C157" s="122" t="s">
        <v>298</v>
      </c>
      <c r="D157" s="123" t="s">
        <v>299</v>
      </c>
      <c r="E157" s="124" t="s">
        <v>119</v>
      </c>
      <c r="F157" s="125">
        <v>3</v>
      </c>
      <c r="G157" s="389"/>
      <c r="H157" s="126">
        <f>ROUND(F157*G157,2)</f>
        <v>0</v>
      </c>
      <c r="I157" s="127" t="e">
        <f>H157/$G$183</f>
        <v>#DIV/0!</v>
      </c>
    </row>
    <row r="158" spans="1:11" s="388" customFormat="1" ht="18" x14ac:dyDescent="0.25">
      <c r="A158" s="128" t="s">
        <v>95</v>
      </c>
      <c r="B158" s="129" t="s">
        <v>296</v>
      </c>
      <c r="C158" s="130" t="s">
        <v>102</v>
      </c>
      <c r="D158" s="131" t="s">
        <v>300</v>
      </c>
      <c r="E158" s="132" t="s">
        <v>302</v>
      </c>
      <c r="F158" s="133">
        <v>72</v>
      </c>
      <c r="G158" s="390"/>
      <c r="H158" s="134">
        <f t="shared" ref="H158:H159" si="25">ROUND(F158*G158,2)</f>
        <v>0</v>
      </c>
      <c r="I158" s="135" t="e">
        <f>H158/$G$183</f>
        <v>#DIV/0!</v>
      </c>
    </row>
    <row r="159" spans="1:11" s="388" customFormat="1" ht="18.75" thickBot="1" x14ac:dyDescent="0.3">
      <c r="A159" s="136" t="s">
        <v>96</v>
      </c>
      <c r="B159" s="137" t="s">
        <v>297</v>
      </c>
      <c r="C159" s="138" t="s">
        <v>229</v>
      </c>
      <c r="D159" s="139" t="s">
        <v>301</v>
      </c>
      <c r="E159" s="140" t="s">
        <v>302</v>
      </c>
      <c r="F159" s="141">
        <v>120</v>
      </c>
      <c r="G159" s="391"/>
      <c r="H159" s="142">
        <f t="shared" si="25"/>
        <v>0</v>
      </c>
      <c r="I159" s="143" t="e">
        <f>H159/$G$183</f>
        <v>#DIV/0!</v>
      </c>
      <c r="K159" s="392"/>
    </row>
    <row r="160" spans="1:11" ht="18" outlineLevel="1" x14ac:dyDescent="0.25">
      <c r="A160" s="114" t="s">
        <v>236</v>
      </c>
      <c r="B160" s="115"/>
      <c r="C160" s="116"/>
      <c r="D160" s="182" t="s">
        <v>113</v>
      </c>
      <c r="E160" s="118">
        <f>SUM(H161:H163)</f>
        <v>0</v>
      </c>
      <c r="F160" s="118"/>
      <c r="G160" s="118"/>
      <c r="H160" s="118"/>
      <c r="I160" s="119" t="e">
        <f>E160/$G$183</f>
        <v>#DIV/0!</v>
      </c>
      <c r="K160" s="392"/>
    </row>
    <row r="161" spans="1:11" ht="18" outlineLevel="1" x14ac:dyDescent="0.25">
      <c r="A161" s="301" t="s">
        <v>97</v>
      </c>
      <c r="B161" s="215" t="s">
        <v>192</v>
      </c>
      <c r="C161" s="302" t="s">
        <v>105</v>
      </c>
      <c r="D161" s="217" t="s">
        <v>194</v>
      </c>
      <c r="E161" s="218" t="s">
        <v>116</v>
      </c>
      <c r="F161" s="219">
        <v>1</v>
      </c>
      <c r="G161" s="408"/>
      <c r="H161" s="126">
        <f t="shared" ref="H161:H163" si="26">ROUND(F161*G161,2)</f>
        <v>0</v>
      </c>
      <c r="I161" s="127" t="e">
        <f>H161/$G$183</f>
        <v>#DIV/0!</v>
      </c>
      <c r="K161" s="392"/>
    </row>
    <row r="162" spans="1:11" ht="30" outlineLevel="1" x14ac:dyDescent="0.25">
      <c r="A162" s="221" t="s">
        <v>98</v>
      </c>
      <c r="B162" s="222" t="s">
        <v>175</v>
      </c>
      <c r="C162" s="303" t="s">
        <v>102</v>
      </c>
      <c r="D162" s="224" t="s">
        <v>177</v>
      </c>
      <c r="E162" s="225" t="s">
        <v>119</v>
      </c>
      <c r="F162" s="226">
        <v>9</v>
      </c>
      <c r="G162" s="409"/>
      <c r="H162" s="134">
        <f t="shared" si="26"/>
        <v>0</v>
      </c>
      <c r="I162" s="304" t="e">
        <f t="shared" ref="I162:I163" si="27">H162/$G$183</f>
        <v>#DIV/0!</v>
      </c>
      <c r="K162" s="392"/>
    </row>
    <row r="163" spans="1:11" ht="18" outlineLevel="1" x14ac:dyDescent="0.25">
      <c r="A163" s="305" t="s">
        <v>237</v>
      </c>
      <c r="B163" s="236" t="s">
        <v>122</v>
      </c>
      <c r="C163" s="306" t="s">
        <v>105</v>
      </c>
      <c r="D163" s="238" t="s">
        <v>118</v>
      </c>
      <c r="E163" s="307" t="s">
        <v>119</v>
      </c>
      <c r="F163" s="308">
        <v>10</v>
      </c>
      <c r="G163" s="424"/>
      <c r="H163" s="155">
        <f t="shared" si="26"/>
        <v>0</v>
      </c>
      <c r="I163" s="163" t="e">
        <f t="shared" si="27"/>
        <v>#DIV/0!</v>
      </c>
      <c r="K163" s="392"/>
    </row>
    <row r="164" spans="1:11" ht="18" outlineLevel="1" x14ac:dyDescent="0.25">
      <c r="A164" s="144" t="s">
        <v>238</v>
      </c>
      <c r="B164" s="145"/>
      <c r="C164" s="146"/>
      <c r="D164" s="182" t="s">
        <v>151</v>
      </c>
      <c r="E164" s="118">
        <f>SUM(H165:H172)</f>
        <v>0</v>
      </c>
      <c r="F164" s="118"/>
      <c r="G164" s="118"/>
      <c r="H164" s="118"/>
      <c r="I164" s="119" t="e">
        <f>E164/$G$183</f>
        <v>#DIV/0!</v>
      </c>
      <c r="K164" s="392"/>
    </row>
    <row r="165" spans="1:11" ht="18" outlineLevel="1" x14ac:dyDescent="0.25">
      <c r="A165" s="301" t="s">
        <v>240</v>
      </c>
      <c r="B165" s="215" t="s">
        <v>180</v>
      </c>
      <c r="C165" s="216" t="s">
        <v>105</v>
      </c>
      <c r="D165" s="217" t="s">
        <v>185</v>
      </c>
      <c r="E165" s="218" t="s">
        <v>85</v>
      </c>
      <c r="F165" s="219">
        <v>150</v>
      </c>
      <c r="G165" s="408"/>
      <c r="H165" s="126">
        <f t="shared" ref="H165:H172" si="28">ROUND(F165*G165,2)</f>
        <v>0</v>
      </c>
      <c r="I165" s="127" t="e">
        <f>H165/$G$183</f>
        <v>#DIV/0!</v>
      </c>
      <c r="K165" s="392"/>
    </row>
    <row r="166" spans="1:11" ht="18" outlineLevel="1" x14ac:dyDescent="0.25">
      <c r="A166" s="221" t="s">
        <v>241</v>
      </c>
      <c r="B166" s="222" t="s">
        <v>125</v>
      </c>
      <c r="C166" s="223" t="s">
        <v>105</v>
      </c>
      <c r="D166" s="224" t="s">
        <v>133</v>
      </c>
      <c r="E166" s="225" t="s">
        <v>85</v>
      </c>
      <c r="F166" s="226">
        <v>150</v>
      </c>
      <c r="G166" s="409"/>
      <c r="H166" s="134">
        <f t="shared" si="28"/>
        <v>0</v>
      </c>
      <c r="I166" s="304" t="e">
        <f t="shared" ref="I166:I172" si="29">H166/$G$183</f>
        <v>#DIV/0!</v>
      </c>
      <c r="K166" s="392"/>
    </row>
    <row r="167" spans="1:11" ht="18" outlineLevel="1" x14ac:dyDescent="0.25">
      <c r="A167" s="309" t="s">
        <v>242</v>
      </c>
      <c r="B167" s="229" t="s">
        <v>182</v>
      </c>
      <c r="C167" s="230" t="s">
        <v>105</v>
      </c>
      <c r="D167" s="231" t="s">
        <v>187</v>
      </c>
      <c r="E167" s="232" t="s">
        <v>85</v>
      </c>
      <c r="F167" s="233">
        <v>150</v>
      </c>
      <c r="G167" s="411"/>
      <c r="H167" s="176">
        <f t="shared" si="28"/>
        <v>0</v>
      </c>
      <c r="I167" s="163" t="e">
        <f t="shared" si="29"/>
        <v>#DIV/0!</v>
      </c>
      <c r="K167" s="392"/>
    </row>
    <row r="168" spans="1:11" ht="30" outlineLevel="1" x14ac:dyDescent="0.25">
      <c r="A168" s="221" t="s">
        <v>243</v>
      </c>
      <c r="B168" s="222" t="s">
        <v>127</v>
      </c>
      <c r="C168" s="223" t="s">
        <v>105</v>
      </c>
      <c r="D168" s="224" t="s">
        <v>135</v>
      </c>
      <c r="E168" s="225" t="s">
        <v>85</v>
      </c>
      <c r="F168" s="226">
        <v>150</v>
      </c>
      <c r="G168" s="409"/>
      <c r="H168" s="134">
        <f t="shared" si="28"/>
        <v>0</v>
      </c>
      <c r="I168" s="304" t="e">
        <f t="shared" si="29"/>
        <v>#DIV/0!</v>
      </c>
      <c r="K168" s="392"/>
    </row>
    <row r="169" spans="1:11" ht="18" outlineLevel="1" x14ac:dyDescent="0.25">
      <c r="A169" s="221" t="s">
        <v>244</v>
      </c>
      <c r="B169" s="222" t="s">
        <v>129</v>
      </c>
      <c r="C169" s="223" t="s">
        <v>229</v>
      </c>
      <c r="D169" s="224" t="s">
        <v>137</v>
      </c>
      <c r="E169" s="225" t="s">
        <v>138</v>
      </c>
      <c r="F169" s="226">
        <v>200</v>
      </c>
      <c r="G169" s="419"/>
      <c r="H169" s="177">
        <f t="shared" si="28"/>
        <v>0</v>
      </c>
      <c r="I169" s="310" t="e">
        <f t="shared" si="29"/>
        <v>#DIV/0!</v>
      </c>
      <c r="K169" s="392"/>
    </row>
    <row r="170" spans="1:11" ht="18" outlineLevel="1" x14ac:dyDescent="0.25">
      <c r="A170" s="247" t="s">
        <v>245</v>
      </c>
      <c r="B170" s="311" t="s">
        <v>130</v>
      </c>
      <c r="C170" s="249" t="s">
        <v>105</v>
      </c>
      <c r="D170" s="250" t="s">
        <v>139</v>
      </c>
      <c r="E170" s="251" t="s">
        <v>85</v>
      </c>
      <c r="F170" s="252">
        <v>40</v>
      </c>
      <c r="G170" s="410"/>
      <c r="H170" s="246">
        <f t="shared" si="28"/>
        <v>0</v>
      </c>
      <c r="I170" s="304" t="e">
        <f t="shared" si="29"/>
        <v>#DIV/0!</v>
      </c>
      <c r="K170" s="392"/>
    </row>
    <row r="171" spans="1:11" ht="18" outlineLevel="1" x14ac:dyDescent="0.25">
      <c r="A171" s="312" t="s">
        <v>246</v>
      </c>
      <c r="B171" s="222" t="s">
        <v>128</v>
      </c>
      <c r="C171" s="223" t="s">
        <v>105</v>
      </c>
      <c r="D171" s="224" t="s">
        <v>136</v>
      </c>
      <c r="E171" s="225" t="s">
        <v>119</v>
      </c>
      <c r="F171" s="226">
        <v>10</v>
      </c>
      <c r="G171" s="409"/>
      <c r="H171" s="134">
        <f t="shared" si="28"/>
        <v>0</v>
      </c>
      <c r="I171" s="165" t="e">
        <f t="shared" si="29"/>
        <v>#DIV/0!</v>
      </c>
      <c r="K171" s="392"/>
    </row>
    <row r="172" spans="1:11" ht="18" outlineLevel="1" x14ac:dyDescent="0.25">
      <c r="A172" s="305" t="s">
        <v>352</v>
      </c>
      <c r="B172" s="236" t="s">
        <v>131</v>
      </c>
      <c r="C172" s="237" t="s">
        <v>229</v>
      </c>
      <c r="D172" s="313" t="s">
        <v>140</v>
      </c>
      <c r="E172" s="307" t="s">
        <v>138</v>
      </c>
      <c r="F172" s="308">
        <v>100</v>
      </c>
      <c r="G172" s="424"/>
      <c r="H172" s="155">
        <f t="shared" si="28"/>
        <v>0</v>
      </c>
      <c r="I172" s="163" t="e">
        <f t="shared" si="29"/>
        <v>#DIV/0!</v>
      </c>
      <c r="K172" s="392"/>
    </row>
    <row r="173" spans="1:11" ht="18" outlineLevel="1" x14ac:dyDescent="0.25">
      <c r="A173" s="144" t="s">
        <v>248</v>
      </c>
      <c r="B173" s="145"/>
      <c r="C173" s="146"/>
      <c r="D173" s="182" t="s">
        <v>152</v>
      </c>
      <c r="E173" s="118">
        <f>SUM(H174:H180)</f>
        <v>0</v>
      </c>
      <c r="F173" s="118"/>
      <c r="G173" s="118"/>
      <c r="H173" s="118"/>
      <c r="I173" s="119" t="e">
        <f>E173/$G$183</f>
        <v>#DIV/0!</v>
      </c>
      <c r="K173" s="392"/>
    </row>
    <row r="174" spans="1:11" ht="30" outlineLevel="1" x14ac:dyDescent="0.25">
      <c r="A174" s="301" t="s">
        <v>250</v>
      </c>
      <c r="B174" s="243" t="s">
        <v>156</v>
      </c>
      <c r="C174" s="216" t="s">
        <v>105</v>
      </c>
      <c r="D174" s="314" t="s">
        <v>164</v>
      </c>
      <c r="E174" s="218" t="s">
        <v>119</v>
      </c>
      <c r="F174" s="219">
        <v>1</v>
      </c>
      <c r="G174" s="408"/>
      <c r="H174" s="126">
        <f t="shared" ref="H174:H180" si="30">ROUND(F174*G174,2)</f>
        <v>0</v>
      </c>
      <c r="I174" s="127" t="e">
        <f>H174/$G$183</f>
        <v>#DIV/0!</v>
      </c>
      <c r="K174" s="392"/>
    </row>
    <row r="175" spans="1:11" ht="18" outlineLevel="1" x14ac:dyDescent="0.25">
      <c r="A175" s="221" t="s">
        <v>353</v>
      </c>
      <c r="B175" s="245" t="s">
        <v>157</v>
      </c>
      <c r="C175" s="223" t="s">
        <v>105</v>
      </c>
      <c r="D175" s="315" t="s">
        <v>165</v>
      </c>
      <c r="E175" s="225" t="s">
        <v>119</v>
      </c>
      <c r="F175" s="226">
        <v>9</v>
      </c>
      <c r="G175" s="409"/>
      <c r="H175" s="134">
        <f t="shared" si="30"/>
        <v>0</v>
      </c>
      <c r="I175" s="304" t="e">
        <f t="shared" ref="I175:I180" si="31">H175/$G$183</f>
        <v>#DIV/0!</v>
      </c>
      <c r="K175" s="392"/>
    </row>
    <row r="176" spans="1:11" ht="18" outlineLevel="1" x14ac:dyDescent="0.25">
      <c r="A176" s="309" t="s">
        <v>354</v>
      </c>
      <c r="B176" s="253" t="s">
        <v>158</v>
      </c>
      <c r="C176" s="230" t="s">
        <v>105</v>
      </c>
      <c r="D176" s="316" t="s">
        <v>166</v>
      </c>
      <c r="E176" s="232" t="s">
        <v>119</v>
      </c>
      <c r="F176" s="233">
        <v>1</v>
      </c>
      <c r="G176" s="411"/>
      <c r="H176" s="176">
        <f t="shared" si="30"/>
        <v>0</v>
      </c>
      <c r="I176" s="163" t="e">
        <f t="shared" si="31"/>
        <v>#DIV/0!</v>
      </c>
      <c r="K176" s="392"/>
    </row>
    <row r="177" spans="1:11" ht="18" outlineLevel="1" x14ac:dyDescent="0.25">
      <c r="A177" s="221" t="s">
        <v>355</v>
      </c>
      <c r="B177" s="245" t="s">
        <v>159</v>
      </c>
      <c r="C177" s="223" t="s">
        <v>105</v>
      </c>
      <c r="D177" s="315" t="s">
        <v>167</v>
      </c>
      <c r="E177" s="225" t="s">
        <v>85</v>
      </c>
      <c r="F177" s="226">
        <v>100</v>
      </c>
      <c r="G177" s="409"/>
      <c r="H177" s="134">
        <f t="shared" si="30"/>
        <v>0</v>
      </c>
      <c r="I177" s="304" t="e">
        <f t="shared" si="31"/>
        <v>#DIV/0!</v>
      </c>
      <c r="K177" s="392"/>
    </row>
    <row r="178" spans="1:11" ht="18" outlineLevel="1" x14ac:dyDescent="0.25">
      <c r="A178" s="309" t="s">
        <v>356</v>
      </c>
      <c r="B178" s="253" t="s">
        <v>161</v>
      </c>
      <c r="C178" s="230" t="s">
        <v>105</v>
      </c>
      <c r="D178" s="316" t="s">
        <v>169</v>
      </c>
      <c r="E178" s="232" t="s">
        <v>170</v>
      </c>
      <c r="F178" s="233">
        <v>1</v>
      </c>
      <c r="G178" s="411"/>
      <c r="H178" s="176">
        <f t="shared" si="30"/>
        <v>0</v>
      </c>
      <c r="I178" s="163" t="e">
        <f t="shared" si="31"/>
        <v>#DIV/0!</v>
      </c>
      <c r="K178" s="392"/>
    </row>
    <row r="179" spans="1:11" ht="18" outlineLevel="1" x14ac:dyDescent="0.25">
      <c r="A179" s="221" t="s">
        <v>357</v>
      </c>
      <c r="B179" s="245" t="s">
        <v>239</v>
      </c>
      <c r="C179" s="223" t="s">
        <v>105</v>
      </c>
      <c r="D179" s="315" t="s">
        <v>247</v>
      </c>
      <c r="E179" s="225" t="s">
        <v>85</v>
      </c>
      <c r="F179" s="226">
        <v>1000</v>
      </c>
      <c r="G179" s="409"/>
      <c r="H179" s="134">
        <f t="shared" si="30"/>
        <v>0</v>
      </c>
      <c r="I179" s="304" t="e">
        <f t="shared" si="31"/>
        <v>#DIV/0!</v>
      </c>
      <c r="K179" s="392"/>
    </row>
    <row r="180" spans="1:11" ht="18" outlineLevel="1" x14ac:dyDescent="0.25">
      <c r="A180" s="305" t="s">
        <v>358</v>
      </c>
      <c r="B180" s="317" t="s">
        <v>162</v>
      </c>
      <c r="C180" s="237" t="s">
        <v>105</v>
      </c>
      <c r="D180" s="318" t="s">
        <v>171</v>
      </c>
      <c r="E180" s="307" t="s">
        <v>116</v>
      </c>
      <c r="F180" s="308">
        <v>20</v>
      </c>
      <c r="G180" s="424"/>
      <c r="H180" s="155">
        <f t="shared" si="30"/>
        <v>0</v>
      </c>
      <c r="I180" s="163" t="e">
        <f t="shared" si="31"/>
        <v>#DIV/0!</v>
      </c>
      <c r="K180" s="392"/>
    </row>
    <row r="181" spans="1:11" ht="18" outlineLevel="1" x14ac:dyDescent="0.25">
      <c r="A181" s="319" t="s">
        <v>359</v>
      </c>
      <c r="B181" s="320"/>
      <c r="C181" s="321"/>
      <c r="D181" s="322" t="s">
        <v>251</v>
      </c>
      <c r="E181" s="118">
        <f>SUM(H182)</f>
        <v>0</v>
      </c>
      <c r="F181" s="118"/>
      <c r="G181" s="118"/>
      <c r="H181" s="118"/>
      <c r="I181" s="119" t="e">
        <f>E181/$G$183</f>
        <v>#DIV/0!</v>
      </c>
      <c r="K181" s="392"/>
    </row>
    <row r="182" spans="1:11" ht="30.75" outlineLevel="1" thickBot="1" x14ac:dyDescent="0.3">
      <c r="A182" s="323" t="s">
        <v>360</v>
      </c>
      <c r="B182" s="324" t="s">
        <v>249</v>
      </c>
      <c r="C182" s="325" t="s">
        <v>229</v>
      </c>
      <c r="D182" s="326" t="s">
        <v>252</v>
      </c>
      <c r="E182" s="327" t="s">
        <v>253</v>
      </c>
      <c r="F182" s="328">
        <v>20</v>
      </c>
      <c r="G182" s="425"/>
      <c r="H182" s="158">
        <f t="shared" ref="H182" si="32">ROUND(F182*G182,2)</f>
        <v>0</v>
      </c>
      <c r="I182" s="127" t="e">
        <f>H182/$G$183</f>
        <v>#DIV/0!</v>
      </c>
      <c r="K182" s="392"/>
    </row>
    <row r="183" spans="1:11" s="426" customFormat="1" ht="19.5" thickTop="1" thickBot="1" x14ac:dyDescent="0.3">
      <c r="A183" s="623" t="s">
        <v>49</v>
      </c>
      <c r="B183" s="624"/>
      <c r="C183" s="624"/>
      <c r="D183" s="329"/>
      <c r="E183" s="330"/>
      <c r="F183" s="331"/>
      <c r="G183" s="625">
        <f>SUM(E22,E49,E91,E123,E155)</f>
        <v>0</v>
      </c>
      <c r="H183" s="625"/>
      <c r="I183" s="332" t="e">
        <f>SUM(I22,I49,I91,I123,I155)</f>
        <v>#DIV/0!</v>
      </c>
      <c r="J183" s="355"/>
      <c r="K183" s="392"/>
    </row>
    <row r="184" spans="1:11" ht="19.5" thickTop="1" thickBot="1" x14ac:dyDescent="0.3">
      <c r="A184" s="623" t="s">
        <v>50</v>
      </c>
      <c r="B184" s="624"/>
      <c r="C184" s="624"/>
      <c r="D184" s="329"/>
      <c r="E184" s="333" t="s">
        <v>111</v>
      </c>
      <c r="F184" s="721" t="s">
        <v>361</v>
      </c>
      <c r="G184" s="625" t="e">
        <f>ROUND(G183*(1+F184),2)</f>
        <v>#VALUE!</v>
      </c>
      <c r="H184" s="625"/>
      <c r="I184" s="332" t="e">
        <f>I183</f>
        <v>#DIV/0!</v>
      </c>
      <c r="K184" s="392"/>
    </row>
    <row r="185" spans="1:11" x14ac:dyDescent="0.25">
      <c r="A185" s="427"/>
      <c r="B185" s="387"/>
      <c r="C185" s="387"/>
      <c r="D185" s="428"/>
      <c r="E185" s="429"/>
      <c r="F185" s="430"/>
      <c r="G185" s="429"/>
      <c r="H185" s="431"/>
      <c r="I185" s="432"/>
    </row>
    <row r="186" spans="1:11" x14ac:dyDescent="0.25">
      <c r="A186" s="433"/>
      <c r="B186" s="434"/>
      <c r="C186" s="435"/>
      <c r="D186" s="436"/>
      <c r="E186" s="429"/>
      <c r="F186" s="430"/>
      <c r="G186" s="429"/>
      <c r="H186" s="431"/>
      <c r="I186" s="432"/>
    </row>
    <row r="187" spans="1:11" x14ac:dyDescent="0.25">
      <c r="A187" s="433"/>
      <c r="B187" s="434"/>
      <c r="C187" s="435"/>
      <c r="D187" s="428"/>
      <c r="E187" s="429"/>
      <c r="F187" s="430"/>
      <c r="G187" s="429"/>
      <c r="H187" s="429"/>
      <c r="I187" s="432"/>
      <c r="K187" s="437"/>
    </row>
    <row r="188" spans="1:11" x14ac:dyDescent="0.25">
      <c r="A188" s="438"/>
      <c r="B188" s="439"/>
      <c r="C188" s="439"/>
      <c r="D188" s="387"/>
      <c r="E188" s="626"/>
      <c r="F188" s="626"/>
      <c r="G188" s="626"/>
      <c r="H188" s="626"/>
      <c r="I188" s="432"/>
    </row>
    <row r="189" spans="1:11" ht="15.75" x14ac:dyDescent="0.25">
      <c r="A189" s="427"/>
      <c r="B189" s="387"/>
      <c r="C189" s="387"/>
      <c r="D189" s="383"/>
      <c r="E189" s="627"/>
      <c r="F189" s="627"/>
      <c r="G189" s="627"/>
      <c r="H189" s="627"/>
      <c r="I189" s="440"/>
    </row>
    <row r="190" spans="1:11" x14ac:dyDescent="0.25">
      <c r="A190" s="427"/>
      <c r="B190" s="387"/>
      <c r="C190" s="387"/>
      <c r="D190" s="429"/>
      <c r="E190" s="628"/>
      <c r="F190" s="628"/>
      <c r="G190" s="628"/>
      <c r="H190" s="628"/>
      <c r="I190" s="432"/>
    </row>
    <row r="191" spans="1:11" ht="15.75" thickBot="1" x14ac:dyDescent="0.3">
      <c r="A191" s="441"/>
      <c r="B191" s="442"/>
      <c r="C191" s="442"/>
      <c r="D191" s="443"/>
      <c r="E191" s="629"/>
      <c r="F191" s="629"/>
      <c r="G191" s="629"/>
      <c r="H191" s="629"/>
      <c r="I191" s="444"/>
    </row>
    <row r="192" spans="1:11" x14ac:dyDescent="0.25">
      <c r="A192" s="445"/>
      <c r="B192" s="446"/>
      <c r="C192" s="446"/>
      <c r="D192" s="375"/>
      <c r="E192" s="630"/>
      <c r="F192" s="630"/>
      <c r="G192" s="630"/>
      <c r="H192" s="630"/>
      <c r="I192" s="447"/>
    </row>
    <row r="193" spans="1:9" hidden="1" x14ac:dyDescent="0.25"/>
    <row r="194" spans="1:9" ht="18.75" hidden="1" customHeight="1" x14ac:dyDescent="0.2">
      <c r="A194" s="448" t="s">
        <v>52</v>
      </c>
      <c r="B194" s="449"/>
      <c r="C194" s="450" t="s">
        <v>53</v>
      </c>
      <c r="D194" s="451"/>
      <c r="E194" s="451"/>
      <c r="F194" s="451"/>
      <c r="G194" s="451"/>
      <c r="H194" s="451"/>
      <c r="I194" s="452"/>
    </row>
    <row r="195" spans="1:9" hidden="1" x14ac:dyDescent="0.2">
      <c r="A195" s="334"/>
      <c r="B195" s="334"/>
      <c r="C195" s="334"/>
      <c r="D195" s="334"/>
      <c r="E195" s="334"/>
      <c r="F195" s="334"/>
      <c r="G195" s="334"/>
      <c r="H195" s="334"/>
      <c r="I195" s="334"/>
    </row>
    <row r="196" spans="1:9" hidden="1" x14ac:dyDescent="0.2">
      <c r="A196" s="453" t="s">
        <v>54</v>
      </c>
      <c r="B196" s="334"/>
      <c r="C196" s="334"/>
      <c r="D196" s="334"/>
      <c r="E196" s="334"/>
      <c r="F196" s="334"/>
      <c r="G196" s="334"/>
      <c r="H196" s="334"/>
      <c r="I196" s="454"/>
    </row>
    <row r="197" spans="1:9" ht="12.75" hidden="1" customHeight="1" x14ac:dyDescent="0.2">
      <c r="A197" s="455"/>
      <c r="B197" s="456"/>
      <c r="C197" s="456"/>
      <c r="D197" s="456"/>
      <c r="E197" s="456"/>
      <c r="F197" s="456"/>
      <c r="G197" s="456"/>
      <c r="H197" s="456"/>
      <c r="I197" s="457"/>
    </row>
    <row r="198" spans="1:9" ht="12.75" hidden="1" customHeight="1" x14ac:dyDescent="0.2">
      <c r="A198" s="455"/>
      <c r="B198" s="456"/>
      <c r="C198" s="456"/>
      <c r="D198" s="456"/>
      <c r="E198" s="456"/>
      <c r="F198" s="456"/>
      <c r="G198" s="456"/>
      <c r="H198" s="456"/>
      <c r="I198" s="457"/>
    </row>
    <row r="199" spans="1:9" ht="12.75" hidden="1" customHeight="1" x14ac:dyDescent="0.2">
      <c r="A199" s="458"/>
      <c r="B199" s="459"/>
      <c r="C199" s="459"/>
      <c r="D199" s="459"/>
      <c r="E199" s="459"/>
      <c r="F199" s="459"/>
      <c r="G199" s="459"/>
      <c r="H199" s="459"/>
      <c r="I199" s="460"/>
    </row>
    <row r="200" spans="1:9" hidden="1" x14ac:dyDescent="0.2">
      <c r="A200" s="461"/>
      <c r="B200" s="461"/>
      <c r="C200" s="461"/>
      <c r="D200" s="461"/>
      <c r="E200" s="461"/>
      <c r="F200" s="461"/>
      <c r="G200" s="461"/>
      <c r="H200" s="461"/>
      <c r="I200" s="461"/>
    </row>
    <row r="201" spans="1:9" ht="15" hidden="1" customHeight="1" x14ac:dyDescent="0.25">
      <c r="A201" s="631" t="s">
        <v>55</v>
      </c>
      <c r="B201" s="632"/>
      <c r="C201" s="632"/>
      <c r="D201" s="632"/>
      <c r="E201" s="632"/>
      <c r="F201" s="632"/>
      <c r="G201" s="632"/>
      <c r="H201" s="632"/>
      <c r="I201" s="633"/>
    </row>
    <row r="202" spans="1:9" hidden="1" x14ac:dyDescent="0.2">
      <c r="A202" s="334"/>
      <c r="B202" s="334"/>
      <c r="C202" s="334"/>
      <c r="D202" s="334"/>
      <c r="E202" s="334"/>
      <c r="F202" s="334"/>
      <c r="G202" s="334"/>
      <c r="H202" s="334"/>
      <c r="I202" s="334"/>
    </row>
    <row r="203" spans="1:9" hidden="1" x14ac:dyDescent="0.2">
      <c r="A203" s="334"/>
      <c r="B203" s="334"/>
      <c r="C203" s="334"/>
      <c r="D203" s="334"/>
      <c r="E203" s="334"/>
      <c r="F203" s="334"/>
      <c r="G203" s="334"/>
      <c r="H203" s="334"/>
      <c r="I203" s="334"/>
    </row>
    <row r="204" spans="1:9" hidden="1" x14ac:dyDescent="0.2">
      <c r="A204" s="634" t="s">
        <v>56</v>
      </c>
      <c r="B204" s="634"/>
      <c r="C204" s="634"/>
      <c r="D204" s="334"/>
      <c r="E204" s="462"/>
      <c r="F204" s="462"/>
      <c r="G204" s="462"/>
      <c r="H204" s="334"/>
      <c r="I204" s="334"/>
    </row>
    <row r="205" spans="1:9" hidden="1" x14ac:dyDescent="0.25">
      <c r="A205" s="463" t="s">
        <v>57</v>
      </c>
      <c r="B205" s="334"/>
      <c r="C205" s="334"/>
      <c r="D205" s="334"/>
      <c r="E205" s="463" t="s">
        <v>58</v>
      </c>
      <c r="F205" s="338" t="s">
        <v>51</v>
      </c>
      <c r="G205" s="334"/>
      <c r="H205" s="334"/>
      <c r="I205" s="334"/>
    </row>
    <row r="206" spans="1:9" hidden="1" x14ac:dyDescent="0.25">
      <c r="A206" s="334"/>
      <c r="B206" s="334"/>
      <c r="C206" s="334"/>
      <c r="D206" s="334"/>
      <c r="E206" s="463" t="s">
        <v>59</v>
      </c>
      <c r="F206" s="338" t="s">
        <v>60</v>
      </c>
      <c r="G206" s="334"/>
      <c r="H206" s="334"/>
      <c r="I206" s="334"/>
    </row>
    <row r="207" spans="1:9" hidden="1" x14ac:dyDescent="0.2">
      <c r="A207" s="619">
        <v>43335</v>
      </c>
      <c r="B207" s="619"/>
      <c r="C207" s="619"/>
      <c r="D207" s="334"/>
      <c r="E207" s="463" t="s">
        <v>61</v>
      </c>
      <c r="F207" s="620">
        <v>5061886347</v>
      </c>
      <c r="G207" s="620"/>
      <c r="H207" s="334"/>
      <c r="I207" s="334"/>
    </row>
    <row r="208" spans="1:9" hidden="1" x14ac:dyDescent="0.25">
      <c r="A208" s="464" t="s">
        <v>62</v>
      </c>
      <c r="B208" s="465"/>
      <c r="C208" s="465"/>
      <c r="D208" s="334"/>
      <c r="E208" s="463" t="s">
        <v>63</v>
      </c>
      <c r="F208" s="621" t="s">
        <v>64</v>
      </c>
      <c r="G208" s="622"/>
      <c r="H208" s="334"/>
      <c r="I208" s="334"/>
    </row>
    <row r="209" spans="1:9" hidden="1" x14ac:dyDescent="0.25">
      <c r="A209" s="338"/>
      <c r="B209" s="338"/>
      <c r="C209" s="338"/>
      <c r="D209" s="338"/>
      <c r="E209" s="463"/>
      <c r="F209" s="338"/>
      <c r="G209" s="338"/>
      <c r="H209" s="338"/>
      <c r="I209" s="338"/>
    </row>
    <row r="210" spans="1:9" x14ac:dyDescent="0.25">
      <c r="H210" s="466"/>
    </row>
  </sheetData>
  <sheetProtection algorithmName="SHA-512" hashValue="uHb4GGDeMRT55xmNWO0BqsbxcfpClMxKxUO3b/94gDPvr1q9gyYz5G9sRqvhQPZtItvDbB5jrV27PCNLEz4E/Q==" saltValue="bYszn46OSkfnS/+RtoxpiQ==" spinCount="100000" sheet="1" objects="1" scenarios="1" formatCells="0" formatColumns="0" formatRows="0" insertColumns="0" selectLockedCells="1"/>
  <mergeCells count="24">
    <mergeCell ref="A148:C148"/>
    <mergeCell ref="A207:C207"/>
    <mergeCell ref="F207:G207"/>
    <mergeCell ref="F208:G208"/>
    <mergeCell ref="A183:C183"/>
    <mergeCell ref="G183:H183"/>
    <mergeCell ref="A184:C184"/>
    <mergeCell ref="G184:H184"/>
    <mergeCell ref="E188:H188"/>
    <mergeCell ref="E189:H189"/>
    <mergeCell ref="E190:H190"/>
    <mergeCell ref="E191:H191"/>
    <mergeCell ref="E192:H192"/>
    <mergeCell ref="A201:I201"/>
    <mergeCell ref="A204:C204"/>
    <mergeCell ref="A135:C135"/>
    <mergeCell ref="B4:C4"/>
    <mergeCell ref="B5:C5"/>
    <mergeCell ref="F19:G19"/>
    <mergeCell ref="C12:I12"/>
    <mergeCell ref="C13:I13"/>
    <mergeCell ref="C14:I14"/>
    <mergeCell ref="F17:G17"/>
    <mergeCell ref="F18:G18"/>
  </mergeCells>
  <pageMargins left="0.51181102362204722" right="0.35433070866141736" top="0.51181102362204722" bottom="0.35433070866141736" header="0.31496062992125984" footer="0.31496062992125984"/>
  <pageSetup paperSize="9" scale="63" fitToWidth="0" orientation="landscape" r:id="rId1"/>
  <rowBreaks count="5" manualBreakCount="5">
    <brk id="48" max="8" man="1"/>
    <brk id="78" max="8" man="1"/>
    <brk id="104" max="8" man="1"/>
    <brk id="134" max="8" man="1"/>
    <brk id="163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5"/>
  <sheetViews>
    <sheetView view="pageBreakPreview" zoomScale="80" zoomScaleNormal="100" zoomScaleSheetLayoutView="80" workbookViewId="0">
      <selection activeCell="C29" sqref="C29"/>
    </sheetView>
  </sheetViews>
  <sheetFormatPr defaultRowHeight="15" x14ac:dyDescent="0.25"/>
  <cols>
    <col min="1" max="1" width="14" style="369" customWidth="1"/>
    <col min="2" max="2" width="62.42578125" style="468" customWidth="1"/>
    <col min="3" max="3" width="25.85546875" style="492" customWidth="1"/>
    <col min="4" max="4" width="26.28515625" style="492" customWidth="1"/>
    <col min="5" max="5" width="28" style="493" customWidth="1"/>
    <col min="6" max="6" width="9.140625" style="355"/>
    <col min="7" max="7" width="0" style="468" hidden="1" customWidth="1"/>
    <col min="8" max="8" width="15" style="468" bestFit="1" customWidth="1"/>
    <col min="9" max="256" width="9.140625" style="468"/>
    <col min="257" max="257" width="14" style="468" customWidth="1"/>
    <col min="258" max="258" width="62.42578125" style="468" customWidth="1"/>
    <col min="259" max="260" width="25.85546875" style="468" customWidth="1"/>
    <col min="261" max="261" width="22" style="468" customWidth="1"/>
    <col min="262" max="262" width="9.140625" style="468"/>
    <col min="263" max="263" width="0" style="468" hidden="1" customWidth="1"/>
    <col min="264" max="264" width="15" style="468" bestFit="1" customWidth="1"/>
    <col min="265" max="512" width="9.140625" style="468"/>
    <col min="513" max="513" width="14" style="468" customWidth="1"/>
    <col min="514" max="514" width="62.42578125" style="468" customWidth="1"/>
    <col min="515" max="516" width="25.85546875" style="468" customWidth="1"/>
    <col min="517" max="517" width="22" style="468" customWidth="1"/>
    <col min="518" max="518" width="9.140625" style="468"/>
    <col min="519" max="519" width="0" style="468" hidden="1" customWidth="1"/>
    <col min="520" max="520" width="15" style="468" bestFit="1" customWidth="1"/>
    <col min="521" max="768" width="9.140625" style="468"/>
    <col min="769" max="769" width="14" style="468" customWidth="1"/>
    <col min="770" max="770" width="62.42578125" style="468" customWidth="1"/>
    <col min="771" max="772" width="25.85546875" style="468" customWidth="1"/>
    <col min="773" max="773" width="22" style="468" customWidth="1"/>
    <col min="774" max="774" width="9.140625" style="468"/>
    <col min="775" max="775" width="0" style="468" hidden="1" customWidth="1"/>
    <col min="776" max="776" width="15" style="468" bestFit="1" customWidth="1"/>
    <col min="777" max="1024" width="9.140625" style="468"/>
    <col min="1025" max="1025" width="14" style="468" customWidth="1"/>
    <col min="1026" max="1026" width="62.42578125" style="468" customWidth="1"/>
    <col min="1027" max="1028" width="25.85546875" style="468" customWidth="1"/>
    <col min="1029" max="1029" width="22" style="468" customWidth="1"/>
    <col min="1030" max="1030" width="9.140625" style="468"/>
    <col min="1031" max="1031" width="0" style="468" hidden="1" customWidth="1"/>
    <col min="1032" max="1032" width="15" style="468" bestFit="1" customWidth="1"/>
    <col min="1033" max="1280" width="9.140625" style="468"/>
    <col min="1281" max="1281" width="14" style="468" customWidth="1"/>
    <col min="1282" max="1282" width="62.42578125" style="468" customWidth="1"/>
    <col min="1283" max="1284" width="25.85546875" style="468" customWidth="1"/>
    <col min="1285" max="1285" width="22" style="468" customWidth="1"/>
    <col min="1286" max="1286" width="9.140625" style="468"/>
    <col min="1287" max="1287" width="0" style="468" hidden="1" customWidth="1"/>
    <col min="1288" max="1288" width="15" style="468" bestFit="1" customWidth="1"/>
    <col min="1289" max="1536" width="9.140625" style="468"/>
    <col min="1537" max="1537" width="14" style="468" customWidth="1"/>
    <col min="1538" max="1538" width="62.42578125" style="468" customWidth="1"/>
    <col min="1539" max="1540" width="25.85546875" style="468" customWidth="1"/>
    <col min="1541" max="1541" width="22" style="468" customWidth="1"/>
    <col min="1542" max="1542" width="9.140625" style="468"/>
    <col min="1543" max="1543" width="0" style="468" hidden="1" customWidth="1"/>
    <col min="1544" max="1544" width="15" style="468" bestFit="1" customWidth="1"/>
    <col min="1545" max="1792" width="9.140625" style="468"/>
    <col min="1793" max="1793" width="14" style="468" customWidth="1"/>
    <col min="1794" max="1794" width="62.42578125" style="468" customWidth="1"/>
    <col min="1795" max="1796" width="25.85546875" style="468" customWidth="1"/>
    <col min="1797" max="1797" width="22" style="468" customWidth="1"/>
    <col min="1798" max="1798" width="9.140625" style="468"/>
    <col min="1799" max="1799" width="0" style="468" hidden="1" customWidth="1"/>
    <col min="1800" max="1800" width="15" style="468" bestFit="1" customWidth="1"/>
    <col min="1801" max="2048" width="9.140625" style="468"/>
    <col min="2049" max="2049" width="14" style="468" customWidth="1"/>
    <col min="2050" max="2050" width="62.42578125" style="468" customWidth="1"/>
    <col min="2051" max="2052" width="25.85546875" style="468" customWidth="1"/>
    <col min="2053" max="2053" width="22" style="468" customWidth="1"/>
    <col min="2054" max="2054" width="9.140625" style="468"/>
    <col min="2055" max="2055" width="0" style="468" hidden="1" customWidth="1"/>
    <col min="2056" max="2056" width="15" style="468" bestFit="1" customWidth="1"/>
    <col min="2057" max="2304" width="9.140625" style="468"/>
    <col min="2305" max="2305" width="14" style="468" customWidth="1"/>
    <col min="2306" max="2306" width="62.42578125" style="468" customWidth="1"/>
    <col min="2307" max="2308" width="25.85546875" style="468" customWidth="1"/>
    <col min="2309" max="2309" width="22" style="468" customWidth="1"/>
    <col min="2310" max="2310" width="9.140625" style="468"/>
    <col min="2311" max="2311" width="0" style="468" hidden="1" customWidth="1"/>
    <col min="2312" max="2312" width="15" style="468" bestFit="1" customWidth="1"/>
    <col min="2313" max="2560" width="9.140625" style="468"/>
    <col min="2561" max="2561" width="14" style="468" customWidth="1"/>
    <col min="2562" max="2562" width="62.42578125" style="468" customWidth="1"/>
    <col min="2563" max="2564" width="25.85546875" style="468" customWidth="1"/>
    <col min="2565" max="2565" width="22" style="468" customWidth="1"/>
    <col min="2566" max="2566" width="9.140625" style="468"/>
    <col min="2567" max="2567" width="0" style="468" hidden="1" customWidth="1"/>
    <col min="2568" max="2568" width="15" style="468" bestFit="1" customWidth="1"/>
    <col min="2569" max="2816" width="9.140625" style="468"/>
    <col min="2817" max="2817" width="14" style="468" customWidth="1"/>
    <col min="2818" max="2818" width="62.42578125" style="468" customWidth="1"/>
    <col min="2819" max="2820" width="25.85546875" style="468" customWidth="1"/>
    <col min="2821" max="2821" width="22" style="468" customWidth="1"/>
    <col min="2822" max="2822" width="9.140625" style="468"/>
    <col min="2823" max="2823" width="0" style="468" hidden="1" customWidth="1"/>
    <col min="2824" max="2824" width="15" style="468" bestFit="1" customWidth="1"/>
    <col min="2825" max="3072" width="9.140625" style="468"/>
    <col min="3073" max="3073" width="14" style="468" customWidth="1"/>
    <col min="3074" max="3074" width="62.42578125" style="468" customWidth="1"/>
    <col min="3075" max="3076" width="25.85546875" style="468" customWidth="1"/>
    <col min="3077" max="3077" width="22" style="468" customWidth="1"/>
    <col min="3078" max="3078" width="9.140625" style="468"/>
    <col min="3079" max="3079" width="0" style="468" hidden="1" customWidth="1"/>
    <col min="3080" max="3080" width="15" style="468" bestFit="1" customWidth="1"/>
    <col min="3081" max="3328" width="9.140625" style="468"/>
    <col min="3329" max="3329" width="14" style="468" customWidth="1"/>
    <col min="3330" max="3330" width="62.42578125" style="468" customWidth="1"/>
    <col min="3331" max="3332" width="25.85546875" style="468" customWidth="1"/>
    <col min="3333" max="3333" width="22" style="468" customWidth="1"/>
    <col min="3334" max="3334" width="9.140625" style="468"/>
    <col min="3335" max="3335" width="0" style="468" hidden="1" customWidth="1"/>
    <col min="3336" max="3336" width="15" style="468" bestFit="1" customWidth="1"/>
    <col min="3337" max="3584" width="9.140625" style="468"/>
    <col min="3585" max="3585" width="14" style="468" customWidth="1"/>
    <col min="3586" max="3586" width="62.42578125" style="468" customWidth="1"/>
    <col min="3587" max="3588" width="25.85546875" style="468" customWidth="1"/>
    <col min="3589" max="3589" width="22" style="468" customWidth="1"/>
    <col min="3590" max="3590" width="9.140625" style="468"/>
    <col min="3591" max="3591" width="0" style="468" hidden="1" customWidth="1"/>
    <col min="3592" max="3592" width="15" style="468" bestFit="1" customWidth="1"/>
    <col min="3593" max="3840" width="9.140625" style="468"/>
    <col min="3841" max="3841" width="14" style="468" customWidth="1"/>
    <col min="3842" max="3842" width="62.42578125" style="468" customWidth="1"/>
    <col min="3843" max="3844" width="25.85546875" style="468" customWidth="1"/>
    <col min="3845" max="3845" width="22" style="468" customWidth="1"/>
    <col min="3846" max="3846" width="9.140625" style="468"/>
    <col min="3847" max="3847" width="0" style="468" hidden="1" customWidth="1"/>
    <col min="3848" max="3848" width="15" style="468" bestFit="1" customWidth="1"/>
    <col min="3849" max="4096" width="9.140625" style="468"/>
    <col min="4097" max="4097" width="14" style="468" customWidth="1"/>
    <col min="4098" max="4098" width="62.42578125" style="468" customWidth="1"/>
    <col min="4099" max="4100" width="25.85546875" style="468" customWidth="1"/>
    <col min="4101" max="4101" width="22" style="468" customWidth="1"/>
    <col min="4102" max="4102" width="9.140625" style="468"/>
    <col min="4103" max="4103" width="0" style="468" hidden="1" customWidth="1"/>
    <col min="4104" max="4104" width="15" style="468" bestFit="1" customWidth="1"/>
    <col min="4105" max="4352" width="9.140625" style="468"/>
    <col min="4353" max="4353" width="14" style="468" customWidth="1"/>
    <col min="4354" max="4354" width="62.42578125" style="468" customWidth="1"/>
    <col min="4355" max="4356" width="25.85546875" style="468" customWidth="1"/>
    <col min="4357" max="4357" width="22" style="468" customWidth="1"/>
    <col min="4358" max="4358" width="9.140625" style="468"/>
    <col min="4359" max="4359" width="0" style="468" hidden="1" customWidth="1"/>
    <col min="4360" max="4360" width="15" style="468" bestFit="1" customWidth="1"/>
    <col min="4361" max="4608" width="9.140625" style="468"/>
    <col min="4609" max="4609" width="14" style="468" customWidth="1"/>
    <col min="4610" max="4610" width="62.42578125" style="468" customWidth="1"/>
    <col min="4611" max="4612" width="25.85546875" style="468" customWidth="1"/>
    <col min="4613" max="4613" width="22" style="468" customWidth="1"/>
    <col min="4614" max="4614" width="9.140625" style="468"/>
    <col min="4615" max="4615" width="0" style="468" hidden="1" customWidth="1"/>
    <col min="4616" max="4616" width="15" style="468" bestFit="1" customWidth="1"/>
    <col min="4617" max="4864" width="9.140625" style="468"/>
    <col min="4865" max="4865" width="14" style="468" customWidth="1"/>
    <col min="4866" max="4866" width="62.42578125" style="468" customWidth="1"/>
    <col min="4867" max="4868" width="25.85546875" style="468" customWidth="1"/>
    <col min="4869" max="4869" width="22" style="468" customWidth="1"/>
    <col min="4870" max="4870" width="9.140625" style="468"/>
    <col min="4871" max="4871" width="0" style="468" hidden="1" customWidth="1"/>
    <col min="4872" max="4872" width="15" style="468" bestFit="1" customWidth="1"/>
    <col min="4873" max="5120" width="9.140625" style="468"/>
    <col min="5121" max="5121" width="14" style="468" customWidth="1"/>
    <col min="5122" max="5122" width="62.42578125" style="468" customWidth="1"/>
    <col min="5123" max="5124" width="25.85546875" style="468" customWidth="1"/>
    <col min="5125" max="5125" width="22" style="468" customWidth="1"/>
    <col min="5126" max="5126" width="9.140625" style="468"/>
    <col min="5127" max="5127" width="0" style="468" hidden="1" customWidth="1"/>
    <col min="5128" max="5128" width="15" style="468" bestFit="1" customWidth="1"/>
    <col min="5129" max="5376" width="9.140625" style="468"/>
    <col min="5377" max="5377" width="14" style="468" customWidth="1"/>
    <col min="5378" max="5378" width="62.42578125" style="468" customWidth="1"/>
    <col min="5379" max="5380" width="25.85546875" style="468" customWidth="1"/>
    <col min="5381" max="5381" width="22" style="468" customWidth="1"/>
    <col min="5382" max="5382" width="9.140625" style="468"/>
    <col min="5383" max="5383" width="0" style="468" hidden="1" customWidth="1"/>
    <col min="5384" max="5384" width="15" style="468" bestFit="1" customWidth="1"/>
    <col min="5385" max="5632" width="9.140625" style="468"/>
    <col min="5633" max="5633" width="14" style="468" customWidth="1"/>
    <col min="5634" max="5634" width="62.42578125" style="468" customWidth="1"/>
    <col min="5635" max="5636" width="25.85546875" style="468" customWidth="1"/>
    <col min="5637" max="5637" width="22" style="468" customWidth="1"/>
    <col min="5638" max="5638" width="9.140625" style="468"/>
    <col min="5639" max="5639" width="0" style="468" hidden="1" customWidth="1"/>
    <col min="5640" max="5640" width="15" style="468" bestFit="1" customWidth="1"/>
    <col min="5641" max="5888" width="9.140625" style="468"/>
    <col min="5889" max="5889" width="14" style="468" customWidth="1"/>
    <col min="5890" max="5890" width="62.42578125" style="468" customWidth="1"/>
    <col min="5891" max="5892" width="25.85546875" style="468" customWidth="1"/>
    <col min="5893" max="5893" width="22" style="468" customWidth="1"/>
    <col min="5894" max="5894" width="9.140625" style="468"/>
    <col min="5895" max="5895" width="0" style="468" hidden="1" customWidth="1"/>
    <col min="5896" max="5896" width="15" style="468" bestFit="1" customWidth="1"/>
    <col min="5897" max="6144" width="9.140625" style="468"/>
    <col min="6145" max="6145" width="14" style="468" customWidth="1"/>
    <col min="6146" max="6146" width="62.42578125" style="468" customWidth="1"/>
    <col min="6147" max="6148" width="25.85546875" style="468" customWidth="1"/>
    <col min="6149" max="6149" width="22" style="468" customWidth="1"/>
    <col min="6150" max="6150" width="9.140625" style="468"/>
    <col min="6151" max="6151" width="0" style="468" hidden="1" customWidth="1"/>
    <col min="6152" max="6152" width="15" style="468" bestFit="1" customWidth="1"/>
    <col min="6153" max="6400" width="9.140625" style="468"/>
    <col min="6401" max="6401" width="14" style="468" customWidth="1"/>
    <col min="6402" max="6402" width="62.42578125" style="468" customWidth="1"/>
    <col min="6403" max="6404" width="25.85546875" style="468" customWidth="1"/>
    <col min="6405" max="6405" width="22" style="468" customWidth="1"/>
    <col min="6406" max="6406" width="9.140625" style="468"/>
    <col min="6407" max="6407" width="0" style="468" hidden="1" customWidth="1"/>
    <col min="6408" max="6408" width="15" style="468" bestFit="1" customWidth="1"/>
    <col min="6409" max="6656" width="9.140625" style="468"/>
    <col min="6657" max="6657" width="14" style="468" customWidth="1"/>
    <col min="6658" max="6658" width="62.42578125" style="468" customWidth="1"/>
    <col min="6659" max="6660" width="25.85546875" style="468" customWidth="1"/>
    <col min="6661" max="6661" width="22" style="468" customWidth="1"/>
    <col min="6662" max="6662" width="9.140625" style="468"/>
    <col min="6663" max="6663" width="0" style="468" hidden="1" customWidth="1"/>
    <col min="6664" max="6664" width="15" style="468" bestFit="1" customWidth="1"/>
    <col min="6665" max="6912" width="9.140625" style="468"/>
    <col min="6913" max="6913" width="14" style="468" customWidth="1"/>
    <col min="6914" max="6914" width="62.42578125" style="468" customWidth="1"/>
    <col min="6915" max="6916" width="25.85546875" style="468" customWidth="1"/>
    <col min="6917" max="6917" width="22" style="468" customWidth="1"/>
    <col min="6918" max="6918" width="9.140625" style="468"/>
    <col min="6919" max="6919" width="0" style="468" hidden="1" customWidth="1"/>
    <col min="6920" max="6920" width="15" style="468" bestFit="1" customWidth="1"/>
    <col min="6921" max="7168" width="9.140625" style="468"/>
    <col min="7169" max="7169" width="14" style="468" customWidth="1"/>
    <col min="7170" max="7170" width="62.42578125" style="468" customWidth="1"/>
    <col min="7171" max="7172" width="25.85546875" style="468" customWidth="1"/>
    <col min="7173" max="7173" width="22" style="468" customWidth="1"/>
    <col min="7174" max="7174" width="9.140625" style="468"/>
    <col min="7175" max="7175" width="0" style="468" hidden="1" customWidth="1"/>
    <col min="7176" max="7176" width="15" style="468" bestFit="1" customWidth="1"/>
    <col min="7177" max="7424" width="9.140625" style="468"/>
    <col min="7425" max="7425" width="14" style="468" customWidth="1"/>
    <col min="7426" max="7426" width="62.42578125" style="468" customWidth="1"/>
    <col min="7427" max="7428" width="25.85546875" style="468" customWidth="1"/>
    <col min="7429" max="7429" width="22" style="468" customWidth="1"/>
    <col min="7430" max="7430" width="9.140625" style="468"/>
    <col min="7431" max="7431" width="0" style="468" hidden="1" customWidth="1"/>
    <col min="7432" max="7432" width="15" style="468" bestFit="1" customWidth="1"/>
    <col min="7433" max="7680" width="9.140625" style="468"/>
    <col min="7681" max="7681" width="14" style="468" customWidth="1"/>
    <col min="7682" max="7682" width="62.42578125" style="468" customWidth="1"/>
    <col min="7683" max="7684" width="25.85546875" style="468" customWidth="1"/>
    <col min="7685" max="7685" width="22" style="468" customWidth="1"/>
    <col min="7686" max="7686" width="9.140625" style="468"/>
    <col min="7687" max="7687" width="0" style="468" hidden="1" customWidth="1"/>
    <col min="7688" max="7688" width="15" style="468" bestFit="1" customWidth="1"/>
    <col min="7689" max="7936" width="9.140625" style="468"/>
    <col min="7937" max="7937" width="14" style="468" customWidth="1"/>
    <col min="7938" max="7938" width="62.42578125" style="468" customWidth="1"/>
    <col min="7939" max="7940" width="25.85546875" style="468" customWidth="1"/>
    <col min="7941" max="7941" width="22" style="468" customWidth="1"/>
    <col min="7942" max="7942" width="9.140625" style="468"/>
    <col min="7943" max="7943" width="0" style="468" hidden="1" customWidth="1"/>
    <col min="7944" max="7944" width="15" style="468" bestFit="1" customWidth="1"/>
    <col min="7945" max="8192" width="9.140625" style="468"/>
    <col min="8193" max="8193" width="14" style="468" customWidth="1"/>
    <col min="8194" max="8194" width="62.42578125" style="468" customWidth="1"/>
    <col min="8195" max="8196" width="25.85546875" style="468" customWidth="1"/>
    <col min="8197" max="8197" width="22" style="468" customWidth="1"/>
    <col min="8198" max="8198" width="9.140625" style="468"/>
    <col min="8199" max="8199" width="0" style="468" hidden="1" customWidth="1"/>
    <col min="8200" max="8200" width="15" style="468" bestFit="1" customWidth="1"/>
    <col min="8201" max="8448" width="9.140625" style="468"/>
    <col min="8449" max="8449" width="14" style="468" customWidth="1"/>
    <col min="8450" max="8450" width="62.42578125" style="468" customWidth="1"/>
    <col min="8451" max="8452" width="25.85546875" style="468" customWidth="1"/>
    <col min="8453" max="8453" width="22" style="468" customWidth="1"/>
    <col min="8454" max="8454" width="9.140625" style="468"/>
    <col min="8455" max="8455" width="0" style="468" hidden="1" customWidth="1"/>
    <col min="8456" max="8456" width="15" style="468" bestFit="1" customWidth="1"/>
    <col min="8457" max="8704" width="9.140625" style="468"/>
    <col min="8705" max="8705" width="14" style="468" customWidth="1"/>
    <col min="8706" max="8706" width="62.42578125" style="468" customWidth="1"/>
    <col min="8707" max="8708" width="25.85546875" style="468" customWidth="1"/>
    <col min="8709" max="8709" width="22" style="468" customWidth="1"/>
    <col min="8710" max="8710" width="9.140625" style="468"/>
    <col min="8711" max="8711" width="0" style="468" hidden="1" customWidth="1"/>
    <col min="8712" max="8712" width="15" style="468" bestFit="1" customWidth="1"/>
    <col min="8713" max="8960" width="9.140625" style="468"/>
    <col min="8961" max="8961" width="14" style="468" customWidth="1"/>
    <col min="8962" max="8962" width="62.42578125" style="468" customWidth="1"/>
    <col min="8963" max="8964" width="25.85546875" style="468" customWidth="1"/>
    <col min="8965" max="8965" width="22" style="468" customWidth="1"/>
    <col min="8966" max="8966" width="9.140625" style="468"/>
    <col min="8967" max="8967" width="0" style="468" hidden="1" customWidth="1"/>
    <col min="8968" max="8968" width="15" style="468" bestFit="1" customWidth="1"/>
    <col min="8969" max="9216" width="9.140625" style="468"/>
    <col min="9217" max="9217" width="14" style="468" customWidth="1"/>
    <col min="9218" max="9218" width="62.42578125" style="468" customWidth="1"/>
    <col min="9219" max="9220" width="25.85546875" style="468" customWidth="1"/>
    <col min="9221" max="9221" width="22" style="468" customWidth="1"/>
    <col min="9222" max="9222" width="9.140625" style="468"/>
    <col min="9223" max="9223" width="0" style="468" hidden="1" customWidth="1"/>
    <col min="9224" max="9224" width="15" style="468" bestFit="1" customWidth="1"/>
    <col min="9225" max="9472" width="9.140625" style="468"/>
    <col min="9473" max="9473" width="14" style="468" customWidth="1"/>
    <col min="9474" max="9474" width="62.42578125" style="468" customWidth="1"/>
    <col min="9475" max="9476" width="25.85546875" style="468" customWidth="1"/>
    <col min="9477" max="9477" width="22" style="468" customWidth="1"/>
    <col min="9478" max="9478" width="9.140625" style="468"/>
    <col min="9479" max="9479" width="0" style="468" hidden="1" customWidth="1"/>
    <col min="9480" max="9480" width="15" style="468" bestFit="1" customWidth="1"/>
    <col min="9481" max="9728" width="9.140625" style="468"/>
    <col min="9729" max="9729" width="14" style="468" customWidth="1"/>
    <col min="9730" max="9730" width="62.42578125" style="468" customWidth="1"/>
    <col min="9731" max="9732" width="25.85546875" style="468" customWidth="1"/>
    <col min="9733" max="9733" width="22" style="468" customWidth="1"/>
    <col min="9734" max="9734" width="9.140625" style="468"/>
    <col min="9735" max="9735" width="0" style="468" hidden="1" customWidth="1"/>
    <col min="9736" max="9736" width="15" style="468" bestFit="1" customWidth="1"/>
    <col min="9737" max="9984" width="9.140625" style="468"/>
    <col min="9985" max="9985" width="14" style="468" customWidth="1"/>
    <col min="9986" max="9986" width="62.42578125" style="468" customWidth="1"/>
    <col min="9987" max="9988" width="25.85546875" style="468" customWidth="1"/>
    <col min="9989" max="9989" width="22" style="468" customWidth="1"/>
    <col min="9990" max="9990" width="9.140625" style="468"/>
    <col min="9991" max="9991" width="0" style="468" hidden="1" customWidth="1"/>
    <col min="9992" max="9992" width="15" style="468" bestFit="1" customWidth="1"/>
    <col min="9993" max="10240" width="9.140625" style="468"/>
    <col min="10241" max="10241" width="14" style="468" customWidth="1"/>
    <col min="10242" max="10242" width="62.42578125" style="468" customWidth="1"/>
    <col min="10243" max="10244" width="25.85546875" style="468" customWidth="1"/>
    <col min="10245" max="10245" width="22" style="468" customWidth="1"/>
    <col min="10246" max="10246" width="9.140625" style="468"/>
    <col min="10247" max="10247" width="0" style="468" hidden="1" customWidth="1"/>
    <col min="10248" max="10248" width="15" style="468" bestFit="1" customWidth="1"/>
    <col min="10249" max="10496" width="9.140625" style="468"/>
    <col min="10497" max="10497" width="14" style="468" customWidth="1"/>
    <col min="10498" max="10498" width="62.42578125" style="468" customWidth="1"/>
    <col min="10499" max="10500" width="25.85546875" style="468" customWidth="1"/>
    <col min="10501" max="10501" width="22" style="468" customWidth="1"/>
    <col min="10502" max="10502" width="9.140625" style="468"/>
    <col min="10503" max="10503" width="0" style="468" hidden="1" customWidth="1"/>
    <col min="10504" max="10504" width="15" style="468" bestFit="1" customWidth="1"/>
    <col min="10505" max="10752" width="9.140625" style="468"/>
    <col min="10753" max="10753" width="14" style="468" customWidth="1"/>
    <col min="10754" max="10754" width="62.42578125" style="468" customWidth="1"/>
    <col min="10755" max="10756" width="25.85546875" style="468" customWidth="1"/>
    <col min="10757" max="10757" width="22" style="468" customWidth="1"/>
    <col min="10758" max="10758" width="9.140625" style="468"/>
    <col min="10759" max="10759" width="0" style="468" hidden="1" customWidth="1"/>
    <col min="10760" max="10760" width="15" style="468" bestFit="1" customWidth="1"/>
    <col min="10761" max="11008" width="9.140625" style="468"/>
    <col min="11009" max="11009" width="14" style="468" customWidth="1"/>
    <col min="11010" max="11010" width="62.42578125" style="468" customWidth="1"/>
    <col min="11011" max="11012" width="25.85546875" style="468" customWidth="1"/>
    <col min="11013" max="11013" width="22" style="468" customWidth="1"/>
    <col min="11014" max="11014" width="9.140625" style="468"/>
    <col min="11015" max="11015" width="0" style="468" hidden="1" customWidth="1"/>
    <col min="11016" max="11016" width="15" style="468" bestFit="1" customWidth="1"/>
    <col min="11017" max="11264" width="9.140625" style="468"/>
    <col min="11265" max="11265" width="14" style="468" customWidth="1"/>
    <col min="11266" max="11266" width="62.42578125" style="468" customWidth="1"/>
    <col min="11267" max="11268" width="25.85546875" style="468" customWidth="1"/>
    <col min="11269" max="11269" width="22" style="468" customWidth="1"/>
    <col min="11270" max="11270" width="9.140625" style="468"/>
    <col min="11271" max="11271" width="0" style="468" hidden="1" customWidth="1"/>
    <col min="11272" max="11272" width="15" style="468" bestFit="1" customWidth="1"/>
    <col min="11273" max="11520" width="9.140625" style="468"/>
    <col min="11521" max="11521" width="14" style="468" customWidth="1"/>
    <col min="11522" max="11522" width="62.42578125" style="468" customWidth="1"/>
    <col min="11523" max="11524" width="25.85546875" style="468" customWidth="1"/>
    <col min="11525" max="11525" width="22" style="468" customWidth="1"/>
    <col min="11526" max="11526" width="9.140625" style="468"/>
    <col min="11527" max="11527" width="0" style="468" hidden="1" customWidth="1"/>
    <col min="11528" max="11528" width="15" style="468" bestFit="1" customWidth="1"/>
    <col min="11529" max="11776" width="9.140625" style="468"/>
    <col min="11777" max="11777" width="14" style="468" customWidth="1"/>
    <col min="11778" max="11778" width="62.42578125" style="468" customWidth="1"/>
    <col min="11779" max="11780" width="25.85546875" style="468" customWidth="1"/>
    <col min="11781" max="11781" width="22" style="468" customWidth="1"/>
    <col min="11782" max="11782" width="9.140625" style="468"/>
    <col min="11783" max="11783" width="0" style="468" hidden="1" customWidth="1"/>
    <col min="11784" max="11784" width="15" style="468" bestFit="1" customWidth="1"/>
    <col min="11785" max="12032" width="9.140625" style="468"/>
    <col min="12033" max="12033" width="14" style="468" customWidth="1"/>
    <col min="12034" max="12034" width="62.42578125" style="468" customWidth="1"/>
    <col min="12035" max="12036" width="25.85546875" style="468" customWidth="1"/>
    <col min="12037" max="12037" width="22" style="468" customWidth="1"/>
    <col min="12038" max="12038" width="9.140625" style="468"/>
    <col min="12039" max="12039" width="0" style="468" hidden="1" customWidth="1"/>
    <col min="12040" max="12040" width="15" style="468" bestFit="1" customWidth="1"/>
    <col min="12041" max="12288" width="9.140625" style="468"/>
    <col min="12289" max="12289" width="14" style="468" customWidth="1"/>
    <col min="12290" max="12290" width="62.42578125" style="468" customWidth="1"/>
    <col min="12291" max="12292" width="25.85546875" style="468" customWidth="1"/>
    <col min="12293" max="12293" width="22" style="468" customWidth="1"/>
    <col min="12294" max="12294" width="9.140625" style="468"/>
    <col min="12295" max="12295" width="0" style="468" hidden="1" customWidth="1"/>
    <col min="12296" max="12296" width="15" style="468" bestFit="1" customWidth="1"/>
    <col min="12297" max="12544" width="9.140625" style="468"/>
    <col min="12545" max="12545" width="14" style="468" customWidth="1"/>
    <col min="12546" max="12546" width="62.42578125" style="468" customWidth="1"/>
    <col min="12547" max="12548" width="25.85546875" style="468" customWidth="1"/>
    <col min="12549" max="12549" width="22" style="468" customWidth="1"/>
    <col min="12550" max="12550" width="9.140625" style="468"/>
    <col min="12551" max="12551" width="0" style="468" hidden="1" customWidth="1"/>
    <col min="12552" max="12552" width="15" style="468" bestFit="1" customWidth="1"/>
    <col min="12553" max="12800" width="9.140625" style="468"/>
    <col min="12801" max="12801" width="14" style="468" customWidth="1"/>
    <col min="12802" max="12802" width="62.42578125" style="468" customWidth="1"/>
    <col min="12803" max="12804" width="25.85546875" style="468" customWidth="1"/>
    <col min="12805" max="12805" width="22" style="468" customWidth="1"/>
    <col min="12806" max="12806" width="9.140625" style="468"/>
    <col min="12807" max="12807" width="0" style="468" hidden="1" customWidth="1"/>
    <col min="12808" max="12808" width="15" style="468" bestFit="1" customWidth="1"/>
    <col min="12809" max="13056" width="9.140625" style="468"/>
    <col min="13057" max="13057" width="14" style="468" customWidth="1"/>
    <col min="13058" max="13058" width="62.42578125" style="468" customWidth="1"/>
    <col min="13059" max="13060" width="25.85546875" style="468" customWidth="1"/>
    <col min="13061" max="13061" width="22" style="468" customWidth="1"/>
    <col min="13062" max="13062" width="9.140625" style="468"/>
    <col min="13063" max="13063" width="0" style="468" hidden="1" customWidth="1"/>
    <col min="13064" max="13064" width="15" style="468" bestFit="1" customWidth="1"/>
    <col min="13065" max="13312" width="9.140625" style="468"/>
    <col min="13313" max="13313" width="14" style="468" customWidth="1"/>
    <col min="13314" max="13314" width="62.42578125" style="468" customWidth="1"/>
    <col min="13315" max="13316" width="25.85546875" style="468" customWidth="1"/>
    <col min="13317" max="13317" width="22" style="468" customWidth="1"/>
    <col min="13318" max="13318" width="9.140625" style="468"/>
    <col min="13319" max="13319" width="0" style="468" hidden="1" customWidth="1"/>
    <col min="13320" max="13320" width="15" style="468" bestFit="1" customWidth="1"/>
    <col min="13321" max="13568" width="9.140625" style="468"/>
    <col min="13569" max="13569" width="14" style="468" customWidth="1"/>
    <col min="13570" max="13570" width="62.42578125" style="468" customWidth="1"/>
    <col min="13571" max="13572" width="25.85546875" style="468" customWidth="1"/>
    <col min="13573" max="13573" width="22" style="468" customWidth="1"/>
    <col min="13574" max="13574" width="9.140625" style="468"/>
    <col min="13575" max="13575" width="0" style="468" hidden="1" customWidth="1"/>
    <col min="13576" max="13576" width="15" style="468" bestFit="1" customWidth="1"/>
    <col min="13577" max="13824" width="9.140625" style="468"/>
    <col min="13825" max="13825" width="14" style="468" customWidth="1"/>
    <col min="13826" max="13826" width="62.42578125" style="468" customWidth="1"/>
    <col min="13827" max="13828" width="25.85546875" style="468" customWidth="1"/>
    <col min="13829" max="13829" width="22" style="468" customWidth="1"/>
    <col min="13830" max="13830" width="9.140625" style="468"/>
    <col min="13831" max="13831" width="0" style="468" hidden="1" customWidth="1"/>
    <col min="13832" max="13832" width="15" style="468" bestFit="1" customWidth="1"/>
    <col min="13833" max="14080" width="9.140625" style="468"/>
    <col min="14081" max="14081" width="14" style="468" customWidth="1"/>
    <col min="14082" max="14082" width="62.42578125" style="468" customWidth="1"/>
    <col min="14083" max="14084" width="25.85546875" style="468" customWidth="1"/>
    <col min="14085" max="14085" width="22" style="468" customWidth="1"/>
    <col min="14086" max="14086" width="9.140625" style="468"/>
    <col min="14087" max="14087" width="0" style="468" hidden="1" customWidth="1"/>
    <col min="14088" max="14088" width="15" style="468" bestFit="1" customWidth="1"/>
    <col min="14089" max="14336" width="9.140625" style="468"/>
    <col min="14337" max="14337" width="14" style="468" customWidth="1"/>
    <col min="14338" max="14338" width="62.42578125" style="468" customWidth="1"/>
    <col min="14339" max="14340" width="25.85546875" style="468" customWidth="1"/>
    <col min="14341" max="14341" width="22" style="468" customWidth="1"/>
    <col min="14342" max="14342" width="9.140625" style="468"/>
    <col min="14343" max="14343" width="0" style="468" hidden="1" customWidth="1"/>
    <col min="14344" max="14344" width="15" style="468" bestFit="1" customWidth="1"/>
    <col min="14345" max="14592" width="9.140625" style="468"/>
    <col min="14593" max="14593" width="14" style="468" customWidth="1"/>
    <col min="14594" max="14594" width="62.42578125" style="468" customWidth="1"/>
    <col min="14595" max="14596" width="25.85546875" style="468" customWidth="1"/>
    <col min="14597" max="14597" width="22" style="468" customWidth="1"/>
    <col min="14598" max="14598" width="9.140625" style="468"/>
    <col min="14599" max="14599" width="0" style="468" hidden="1" customWidth="1"/>
    <col min="14600" max="14600" width="15" style="468" bestFit="1" customWidth="1"/>
    <col min="14601" max="14848" width="9.140625" style="468"/>
    <col min="14849" max="14849" width="14" style="468" customWidth="1"/>
    <col min="14850" max="14850" width="62.42578125" style="468" customWidth="1"/>
    <col min="14851" max="14852" width="25.85546875" style="468" customWidth="1"/>
    <col min="14853" max="14853" width="22" style="468" customWidth="1"/>
    <col min="14854" max="14854" width="9.140625" style="468"/>
    <col min="14855" max="14855" width="0" style="468" hidden="1" customWidth="1"/>
    <col min="14856" max="14856" width="15" style="468" bestFit="1" customWidth="1"/>
    <col min="14857" max="15104" width="9.140625" style="468"/>
    <col min="15105" max="15105" width="14" style="468" customWidth="1"/>
    <col min="15106" max="15106" width="62.42578125" style="468" customWidth="1"/>
    <col min="15107" max="15108" width="25.85546875" style="468" customWidth="1"/>
    <col min="15109" max="15109" width="22" style="468" customWidth="1"/>
    <col min="15110" max="15110" width="9.140625" style="468"/>
    <col min="15111" max="15111" width="0" style="468" hidden="1" customWidth="1"/>
    <col min="15112" max="15112" width="15" style="468" bestFit="1" customWidth="1"/>
    <col min="15113" max="15360" width="9.140625" style="468"/>
    <col min="15361" max="15361" width="14" style="468" customWidth="1"/>
    <col min="15362" max="15362" width="62.42578125" style="468" customWidth="1"/>
    <col min="15363" max="15364" width="25.85546875" style="468" customWidth="1"/>
    <col min="15365" max="15365" width="22" style="468" customWidth="1"/>
    <col min="15366" max="15366" width="9.140625" style="468"/>
    <col min="15367" max="15367" width="0" style="468" hidden="1" customWidth="1"/>
    <col min="15368" max="15368" width="15" style="468" bestFit="1" customWidth="1"/>
    <col min="15369" max="15616" width="9.140625" style="468"/>
    <col min="15617" max="15617" width="14" style="468" customWidth="1"/>
    <col min="15618" max="15618" width="62.42578125" style="468" customWidth="1"/>
    <col min="15619" max="15620" width="25.85546875" style="468" customWidth="1"/>
    <col min="15621" max="15621" width="22" style="468" customWidth="1"/>
    <col min="15622" max="15622" width="9.140625" style="468"/>
    <col min="15623" max="15623" width="0" style="468" hidden="1" customWidth="1"/>
    <col min="15624" max="15624" width="15" style="468" bestFit="1" customWidth="1"/>
    <col min="15625" max="15872" width="9.140625" style="468"/>
    <col min="15873" max="15873" width="14" style="468" customWidth="1"/>
    <col min="15874" max="15874" width="62.42578125" style="468" customWidth="1"/>
    <col min="15875" max="15876" width="25.85546875" style="468" customWidth="1"/>
    <col min="15877" max="15877" width="22" style="468" customWidth="1"/>
    <col min="15878" max="15878" width="9.140625" style="468"/>
    <col min="15879" max="15879" width="0" style="468" hidden="1" customWidth="1"/>
    <col min="15880" max="15880" width="15" style="468" bestFit="1" customWidth="1"/>
    <col min="15881" max="16128" width="9.140625" style="468"/>
    <col min="16129" max="16129" width="14" style="468" customWidth="1"/>
    <col min="16130" max="16130" width="62.42578125" style="468" customWidth="1"/>
    <col min="16131" max="16132" width="25.85546875" style="468" customWidth="1"/>
    <col min="16133" max="16133" width="22" style="468" customWidth="1"/>
    <col min="16134" max="16134" width="9.140625" style="468"/>
    <col min="16135" max="16135" width="0" style="468" hidden="1" customWidth="1"/>
    <col min="16136" max="16136" width="15" style="468" bestFit="1" customWidth="1"/>
    <col min="16137" max="16384" width="9.140625" style="468"/>
  </cols>
  <sheetData>
    <row r="1" spans="1:9" ht="30.75" customHeight="1" x14ac:dyDescent="0.25">
      <c r="A1" s="639"/>
      <c r="B1" s="640"/>
      <c r="C1" s="640"/>
      <c r="D1" s="640"/>
      <c r="E1" s="640"/>
      <c r="F1" s="467"/>
      <c r="G1" s="467"/>
    </row>
    <row r="2" spans="1:9" ht="11.25" customHeight="1" x14ac:dyDescent="0.25">
      <c r="A2" s="639"/>
      <c r="B2" s="641"/>
      <c r="C2" s="641"/>
      <c r="D2" s="641"/>
      <c r="E2" s="641"/>
      <c r="F2" s="469"/>
      <c r="G2" s="469"/>
    </row>
    <row r="3" spans="1:9" ht="9.9499999999999993" customHeight="1" x14ac:dyDescent="0.25">
      <c r="A3" s="639"/>
      <c r="B3" s="641"/>
      <c r="C3" s="641"/>
      <c r="D3" s="641"/>
      <c r="E3" s="641"/>
      <c r="F3" s="469"/>
      <c r="G3" s="469"/>
    </row>
    <row r="4" spans="1:9" ht="18" x14ac:dyDescent="0.25">
      <c r="A4" s="639"/>
      <c r="B4" s="642"/>
      <c r="C4" s="642"/>
      <c r="D4" s="642"/>
      <c r="E4" s="642"/>
      <c r="F4" s="470"/>
      <c r="G4" s="470"/>
    </row>
    <row r="5" spans="1:9" ht="26.1" customHeight="1" thickBot="1" x14ac:dyDescent="0.3">
      <c r="A5" s="639"/>
      <c r="B5" s="471"/>
      <c r="C5" s="472"/>
      <c r="D5" s="472"/>
      <c r="E5" s="472"/>
      <c r="F5" s="473"/>
      <c r="G5" s="474"/>
      <c r="I5" s="472"/>
    </row>
    <row r="6" spans="1:9" s="475" customFormat="1" ht="18" customHeight="1" x14ac:dyDescent="0.25">
      <c r="A6" s="494" t="s">
        <v>26</v>
      </c>
      <c r="B6" s="635" t="str">
        <f>ORÇAMENTO!D16</f>
        <v>FORNECIMENTO E INSTALAÇÃO DE EQUIPAMENTOS DE AR CONDICIONADO E CORTINAS PARA AS UNIDADES DE SAÚDE</v>
      </c>
      <c r="C6" s="635"/>
      <c r="D6" s="635"/>
      <c r="E6" s="636"/>
      <c r="F6" s="381"/>
      <c r="G6" s="381"/>
    </row>
    <row r="7" spans="1:9" s="475" customFormat="1" ht="8.25" customHeight="1" x14ac:dyDescent="0.25">
      <c r="A7" s="495"/>
      <c r="B7" s="83"/>
      <c r="C7" s="79"/>
      <c r="D7" s="79"/>
      <c r="E7" s="496"/>
      <c r="F7" s="476"/>
      <c r="G7" s="477"/>
      <c r="I7" s="379"/>
    </row>
    <row r="8" spans="1:9" s="475" customFormat="1" ht="18" customHeight="1" x14ac:dyDescent="0.25">
      <c r="A8" s="637" t="str">
        <f xml:space="preserve"> "Tipo de Intervenção: "&amp; ORÇAMENTO!D17</f>
        <v>Tipo de Intervenção: IMPLANTAÇÃO EM UNIDADES DE SAÚDE</v>
      </c>
      <c r="B8" s="638"/>
      <c r="C8" s="499"/>
      <c r="D8" s="500" t="str">
        <f>ORÇAMENTO!F17</f>
        <v>Área de intervenção</v>
      </c>
      <c r="E8" s="501">
        <f>ORÇAMENTO!H17</f>
        <v>7241.25</v>
      </c>
      <c r="F8" s="476"/>
      <c r="G8" s="477"/>
    </row>
    <row r="9" spans="1:9" s="475" customFormat="1" ht="8.25" customHeight="1" x14ac:dyDescent="0.25">
      <c r="A9" s="495"/>
      <c r="B9" s="83"/>
      <c r="C9" s="499"/>
      <c r="D9" s="502"/>
      <c r="E9" s="503"/>
      <c r="F9" s="476"/>
      <c r="G9" s="477"/>
      <c r="I9" s="379"/>
    </row>
    <row r="10" spans="1:9" s="475" customFormat="1" ht="33" customHeight="1" x14ac:dyDescent="0.25">
      <c r="A10" s="497" t="s">
        <v>28</v>
      </c>
      <c r="B10" s="498" t="str">
        <f>ORÇAMENTO!D18</f>
        <v>ITAPEVI-SP (CONSTANTES NO TERMO DE REFERÊNCIA)</v>
      </c>
      <c r="C10" s="499"/>
      <c r="D10" s="500" t="s">
        <v>29</v>
      </c>
      <c r="E10" s="504" t="e">
        <f>ORÇAMENTO!H18</f>
        <v>#VALUE!</v>
      </c>
      <c r="F10" s="647"/>
      <c r="G10" s="647"/>
      <c r="H10" s="478"/>
    </row>
    <row r="11" spans="1:9" s="475" customFormat="1" ht="8.25" customHeight="1" x14ac:dyDescent="0.25">
      <c r="A11" s="497"/>
      <c r="B11" s="83"/>
      <c r="C11" s="499"/>
      <c r="D11" s="502"/>
      <c r="E11" s="503"/>
      <c r="F11" s="476"/>
      <c r="G11" s="477"/>
      <c r="H11" s="478"/>
      <c r="I11" s="379"/>
    </row>
    <row r="12" spans="1:9" s="475" customFormat="1" ht="15.75" x14ac:dyDescent="0.25">
      <c r="A12" s="497" t="s">
        <v>30</v>
      </c>
      <c r="B12" s="638">
        <f>ORÇAMENTO!D19</f>
        <v>0</v>
      </c>
      <c r="C12" s="638"/>
      <c r="D12" s="500" t="str">
        <f>ORÇAMENTO!F19</f>
        <v>Invest./Área</v>
      </c>
      <c r="E12" s="505" t="e">
        <f>ORÇAMENTO!H19</f>
        <v>#VALUE!</v>
      </c>
      <c r="F12" s="648"/>
      <c r="G12" s="648"/>
      <c r="H12" s="478"/>
    </row>
    <row r="13" spans="1:9" ht="8.25" customHeight="1" thickBot="1" x14ac:dyDescent="0.3">
      <c r="A13" s="506"/>
      <c r="B13" s="507"/>
      <c r="C13" s="507"/>
      <c r="D13" s="507"/>
      <c r="E13" s="508"/>
      <c r="F13" s="479"/>
      <c r="G13" s="479"/>
    </row>
    <row r="14" spans="1:9" ht="18.75" customHeight="1" thickBot="1" x14ac:dyDescent="0.3">
      <c r="A14" s="649"/>
      <c r="B14" s="649"/>
      <c r="C14" s="649"/>
      <c r="D14" s="649"/>
      <c r="E14" s="649"/>
      <c r="F14" s="468"/>
      <c r="G14" s="468" t="str">
        <f>[4]Orçamento!E68</f>
        <v>BDI - 23,38%</v>
      </c>
      <c r="H14" s="478"/>
    </row>
    <row r="15" spans="1:9" s="480" customFormat="1" ht="39.950000000000003" customHeight="1" thickBot="1" x14ac:dyDescent="0.3">
      <c r="A15" s="509" t="s">
        <v>31</v>
      </c>
      <c r="B15" s="510" t="s">
        <v>34</v>
      </c>
      <c r="C15" s="511" t="s">
        <v>38</v>
      </c>
      <c r="D15" s="511" t="s">
        <v>65</v>
      </c>
      <c r="E15" s="512" t="s">
        <v>39</v>
      </c>
      <c r="G15" s="481">
        <f>[4]Orçamento!F68</f>
        <v>1.2338</v>
      </c>
    </row>
    <row r="16" spans="1:9" s="482" customFormat="1" ht="4.5" customHeight="1" x14ac:dyDescent="0.25">
      <c r="A16" s="513"/>
      <c r="B16" s="514"/>
      <c r="C16" s="515"/>
      <c r="D16" s="515"/>
      <c r="E16" s="516"/>
    </row>
    <row r="17" spans="1:7" s="482" customFormat="1" ht="37.5" customHeight="1" thickBot="1" x14ac:dyDescent="0.3">
      <c r="A17" s="517">
        <v>1</v>
      </c>
      <c r="B17" s="518" t="str">
        <f>ORÇAMENTO!D22</f>
        <v>UBS Vitápolis</v>
      </c>
      <c r="C17" s="519">
        <f>ORÇAMENTO!E22</f>
        <v>0</v>
      </c>
      <c r="D17" s="519" t="e">
        <f>C17*(1+ORÇAMENTO!$F$184)</f>
        <v>#VALUE!</v>
      </c>
      <c r="E17" s="520" t="e">
        <f>D17/$D$23</f>
        <v>#VALUE!</v>
      </c>
    </row>
    <row r="18" spans="1:7" s="482" customFormat="1" ht="39" customHeight="1" thickBot="1" x14ac:dyDescent="0.3">
      <c r="A18" s="521">
        <v>2</v>
      </c>
      <c r="B18" s="522" t="str">
        <f>ORÇAMENTO!D49</f>
        <v>PS CENTRAL</v>
      </c>
      <c r="C18" s="523">
        <f>ORÇAMENTO!E49</f>
        <v>0</v>
      </c>
      <c r="D18" s="519" t="e">
        <f>C18*(1+ORÇAMENTO!$F$184)</f>
        <v>#VALUE!</v>
      </c>
      <c r="E18" s="524" t="e">
        <f>D18/$D$23</f>
        <v>#VALUE!</v>
      </c>
    </row>
    <row r="19" spans="1:7" s="482" customFormat="1" ht="41.25" customHeight="1" thickBot="1" x14ac:dyDescent="0.3">
      <c r="A19" s="521">
        <v>3</v>
      </c>
      <c r="B19" s="522" t="str">
        <f>ORÇAMENTO!D91</f>
        <v>JARDIM RAINHA</v>
      </c>
      <c r="C19" s="525">
        <f>ORÇAMENTO!E91</f>
        <v>0</v>
      </c>
      <c r="D19" s="519" t="e">
        <f>C19*(1+ORÇAMENTO!$F$184)</f>
        <v>#VALUE!</v>
      </c>
      <c r="E19" s="526" t="e">
        <f>D19/$D$23</f>
        <v>#VALUE!</v>
      </c>
    </row>
    <row r="20" spans="1:7" s="482" customFormat="1" ht="41.25" customHeight="1" thickBot="1" x14ac:dyDescent="0.3">
      <c r="A20" s="521">
        <v>4</v>
      </c>
      <c r="B20" s="522" t="str">
        <f>ORÇAMENTO!D123</f>
        <v>UBS BRIQUET</v>
      </c>
      <c r="C20" s="525">
        <f>ORÇAMENTO!E123</f>
        <v>0</v>
      </c>
      <c r="D20" s="519" t="e">
        <f>C20*(1+ORÇAMENTO!$F$184)</f>
        <v>#VALUE!</v>
      </c>
      <c r="E20" s="526" t="e">
        <f t="shared" ref="E20:E21" si="0">D20/$D$23</f>
        <v>#VALUE!</v>
      </c>
    </row>
    <row r="21" spans="1:7" s="482" customFormat="1" ht="39" customHeight="1" thickBot="1" x14ac:dyDescent="0.3">
      <c r="A21" s="521">
        <v>5</v>
      </c>
      <c r="B21" s="522" t="str">
        <f>ORÇAMENTO!D155</f>
        <v>UBS Santa Cecília</v>
      </c>
      <c r="C21" s="525">
        <f>ORÇAMENTO!E155</f>
        <v>0</v>
      </c>
      <c r="D21" s="519" t="e">
        <f>C21*(1+ORÇAMENTO!$F$184)</f>
        <v>#VALUE!</v>
      </c>
      <c r="E21" s="526" t="e">
        <f t="shared" si="0"/>
        <v>#VALUE!</v>
      </c>
    </row>
    <row r="22" spans="1:7" s="482" customFormat="1" ht="3.95" customHeight="1" x14ac:dyDescent="0.25">
      <c r="A22" s="527"/>
      <c r="B22" s="528"/>
      <c r="C22" s="529"/>
      <c r="D22" s="529"/>
      <c r="E22" s="530"/>
    </row>
    <row r="23" spans="1:7" ht="29.25" customHeight="1" thickBot="1" x14ac:dyDescent="0.3">
      <c r="A23" s="645" t="s">
        <v>66</v>
      </c>
      <c r="B23" s="646"/>
      <c r="C23" s="531">
        <f>SUM(C17:C21)</f>
        <v>0</v>
      </c>
      <c r="D23" s="531" t="e">
        <f>SUM(D17:D21)</f>
        <v>#VALUE!</v>
      </c>
      <c r="E23" s="532" t="e">
        <f>SUM(E17:E21)</f>
        <v>#VALUE!</v>
      </c>
      <c r="F23" s="387"/>
    </row>
    <row r="24" spans="1:7" ht="12.75" customHeight="1" x14ac:dyDescent="0.25">
      <c r="A24" s="387"/>
      <c r="B24" s="387"/>
      <c r="C24" s="483"/>
      <c r="D24" s="483"/>
      <c r="E24" s="484"/>
      <c r="F24" s="468"/>
    </row>
    <row r="25" spans="1:7" ht="12.75" customHeight="1" x14ac:dyDescent="0.25">
      <c r="A25" s="387"/>
      <c r="B25" s="387"/>
      <c r="C25" s="483"/>
      <c r="D25" s="483"/>
      <c r="E25" s="484"/>
      <c r="F25" s="468"/>
    </row>
    <row r="26" spans="1:7" ht="12.75" customHeight="1" x14ac:dyDescent="0.25">
      <c r="A26" s="387"/>
      <c r="B26" s="387"/>
      <c r="C26" s="483"/>
      <c r="D26" s="650"/>
      <c r="E26" s="650"/>
      <c r="F26" s="468"/>
    </row>
    <row r="27" spans="1:7" ht="15" customHeight="1" x14ac:dyDescent="0.25">
      <c r="A27" s="468"/>
      <c r="C27" s="639"/>
      <c r="D27" s="639"/>
      <c r="E27" s="639"/>
      <c r="F27" s="468"/>
    </row>
    <row r="28" spans="1:7" ht="12.75" customHeight="1" x14ac:dyDescent="0.25">
      <c r="A28" s="387"/>
      <c r="B28" s="485"/>
      <c r="C28" s="483"/>
      <c r="D28" s="483"/>
      <c r="E28" s="484"/>
      <c r="F28" s="468"/>
    </row>
    <row r="29" spans="1:7" ht="12.75" customHeight="1" x14ac:dyDescent="0.25">
      <c r="A29" s="387"/>
      <c r="B29" s="387"/>
      <c r="C29" s="483"/>
      <c r="D29" s="483"/>
      <c r="E29" s="484"/>
      <c r="F29" s="468"/>
    </row>
    <row r="30" spans="1:7" ht="12.75" customHeight="1" x14ac:dyDescent="0.25">
      <c r="A30" s="387"/>
      <c r="B30" s="485"/>
      <c r="C30" s="483"/>
      <c r="D30" s="483"/>
      <c r="E30" s="484"/>
      <c r="F30" s="468"/>
    </row>
    <row r="31" spans="1:7" ht="15.2" customHeight="1" x14ac:dyDescent="0.2">
      <c r="C31" s="643"/>
      <c r="D31" s="643"/>
      <c r="E31" s="643"/>
      <c r="F31" s="468"/>
      <c r="G31" s="486"/>
    </row>
    <row r="32" spans="1:7" ht="12.95" customHeight="1" x14ac:dyDescent="0.2">
      <c r="A32" s="387"/>
      <c r="B32" s="383"/>
      <c r="C32" s="644"/>
      <c r="D32" s="644"/>
      <c r="E32" s="644"/>
      <c r="F32" s="468"/>
      <c r="G32" s="487"/>
    </row>
    <row r="33" spans="2:7" ht="12.75" customHeight="1" x14ac:dyDescent="0.2">
      <c r="B33" s="429"/>
      <c r="C33" s="488"/>
      <c r="D33" s="489"/>
      <c r="E33" s="490"/>
      <c r="F33" s="468"/>
      <c r="G33" s="487"/>
    </row>
    <row r="34" spans="2:7" x14ac:dyDescent="0.25">
      <c r="C34" s="488"/>
      <c r="D34" s="489"/>
      <c r="E34" s="491"/>
    </row>
    <row r="35" spans="2:7" x14ac:dyDescent="0.25">
      <c r="C35" s="488"/>
      <c r="D35" s="489"/>
      <c r="E35" s="491"/>
    </row>
  </sheetData>
  <sheetProtection algorithmName="SHA-512" hashValue="b9DwHyqZzRM0omJfX3hVSFX+U9QU9z2qEcRGwoiriF/HiaJ1Q+1t4MQnkJ++3bciyrhRsrdr47ZwiE1inEUzZQ==" saltValue="SPRwUrZ8bGFt+bOmxzfy7Q==" spinCount="100000" sheet="1" objects="1" scenarios="1" formatCells="0" formatColumns="0" formatRows="0" selectLockedCells="1"/>
  <mergeCells count="16">
    <mergeCell ref="C27:E27"/>
    <mergeCell ref="C31:E31"/>
    <mergeCell ref="C32:E32"/>
    <mergeCell ref="A23:B23"/>
    <mergeCell ref="F10:G10"/>
    <mergeCell ref="B12:C12"/>
    <mergeCell ref="F12:G12"/>
    <mergeCell ref="A14:E14"/>
    <mergeCell ref="D26:E26"/>
    <mergeCell ref="B6:E6"/>
    <mergeCell ref="A8:B8"/>
    <mergeCell ref="A1:A5"/>
    <mergeCell ref="B1:E1"/>
    <mergeCell ref="B2:E2"/>
    <mergeCell ref="B3:E3"/>
    <mergeCell ref="B4:E4"/>
  </mergeCells>
  <pageMargins left="0.511811024" right="0.511811024" top="0.78740157499999996" bottom="0.78740157499999996" header="0.31496062000000002" footer="0.31496062000000002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9"/>
  <sheetViews>
    <sheetView view="pageBreakPreview" zoomScale="80" zoomScaleNormal="40" zoomScaleSheetLayoutView="80" workbookViewId="0">
      <selection activeCell="H1" sqref="H1"/>
    </sheetView>
  </sheetViews>
  <sheetFormatPr defaultRowHeight="12.75" x14ac:dyDescent="0.2"/>
  <cols>
    <col min="1" max="1" width="24.42578125" style="534" customWidth="1"/>
    <col min="2" max="2" width="39.42578125" style="534" customWidth="1"/>
    <col min="3" max="3" width="12.28515625" style="536" customWidth="1"/>
    <col min="4" max="4" width="26.5703125" style="538" customWidth="1"/>
    <col min="5" max="5" width="24.140625" style="534" customWidth="1"/>
    <col min="6" max="7" width="27.28515625" style="534" customWidth="1"/>
    <col min="8" max="8" width="30.140625" style="534" customWidth="1"/>
    <col min="9" max="10" width="9.140625" style="534" customWidth="1"/>
    <col min="11" max="16384" width="9.140625" style="534"/>
  </cols>
  <sheetData>
    <row r="1" spans="1:8" s="468" customFormat="1" ht="30.75" customHeight="1" x14ac:dyDescent="0.25">
      <c r="B1" s="467"/>
      <c r="C1" s="467"/>
      <c r="D1" s="467"/>
      <c r="H1" s="467"/>
    </row>
    <row r="2" spans="1:8" s="468" customFormat="1" ht="22.5" customHeight="1" x14ac:dyDescent="0.25">
      <c r="C2" s="469"/>
      <c r="D2" s="469"/>
      <c r="H2" s="469"/>
    </row>
    <row r="3" spans="1:8" s="468" customFormat="1" ht="9.9499999999999993" customHeight="1" x14ac:dyDescent="0.25">
      <c r="C3" s="469"/>
      <c r="D3" s="469"/>
    </row>
    <row r="4" spans="1:8" s="468" customFormat="1" ht="18" x14ac:dyDescent="0.25">
      <c r="B4" s="470"/>
      <c r="D4" s="470"/>
      <c r="H4" s="470"/>
    </row>
    <row r="5" spans="1:8" s="468" customFormat="1" ht="26.1" customHeight="1" thickBot="1" x14ac:dyDescent="0.3">
      <c r="C5" s="471"/>
      <c r="D5" s="533"/>
    </row>
    <row r="6" spans="1:8" s="468" customFormat="1" ht="7.5" customHeight="1" x14ac:dyDescent="0.25">
      <c r="A6" s="542"/>
      <c r="B6" s="543"/>
      <c r="C6" s="543"/>
      <c r="D6" s="543"/>
      <c r="E6" s="543"/>
      <c r="F6" s="543"/>
      <c r="G6" s="543"/>
      <c r="H6" s="544"/>
    </row>
    <row r="7" spans="1:8" s="475" customFormat="1" ht="38.25" customHeight="1" x14ac:dyDescent="0.25">
      <c r="A7" s="81" t="s">
        <v>26</v>
      </c>
      <c r="B7" s="638" t="str">
        <f>ORÇAMENTO!D16</f>
        <v>FORNECIMENTO E INSTALAÇÃO DE EQUIPAMENTOS DE AR CONDICIONADO E CORTINAS PARA AS UNIDADES DE SAÚDE</v>
      </c>
      <c r="C7" s="638"/>
      <c r="D7" s="638"/>
      <c r="E7" s="83"/>
      <c r="F7" s="545"/>
      <c r="G7" s="545" t="str">
        <f>ORÇAMENTO!F17</f>
        <v>Área de intervenção</v>
      </c>
      <c r="H7" s="546">
        <f>ORÇAMENTO!H17</f>
        <v>7241.25</v>
      </c>
    </row>
    <row r="8" spans="1:8" s="475" customFormat="1" ht="6" customHeight="1" x14ac:dyDescent="0.25">
      <c r="A8" s="547"/>
      <c r="B8" s="499"/>
      <c r="C8" s="83"/>
      <c r="D8" s="83"/>
      <c r="E8" s="548"/>
      <c r="F8" s="78"/>
      <c r="G8" s="78"/>
      <c r="H8" s="549"/>
    </row>
    <row r="9" spans="1:8" s="475" customFormat="1" ht="26.25" customHeight="1" x14ac:dyDescent="0.25">
      <c r="A9" s="84" t="s">
        <v>101</v>
      </c>
      <c r="B9" s="83" t="str">
        <f>ORÇAMENTO!D17</f>
        <v>IMPLANTAÇÃO EM UNIDADES DE SAÚDE</v>
      </c>
      <c r="C9" s="82"/>
      <c r="D9" s="82"/>
      <c r="E9" s="499"/>
      <c r="F9" s="499"/>
      <c r="G9" s="82" t="s">
        <v>29</v>
      </c>
      <c r="H9" s="550" t="e">
        <f>ORÇAMENTO!H18</f>
        <v>#VALUE!</v>
      </c>
    </row>
    <row r="10" spans="1:8" s="475" customFormat="1" ht="6" customHeight="1" x14ac:dyDescent="0.25">
      <c r="A10" s="81"/>
      <c r="B10" s="83"/>
      <c r="C10" s="83"/>
      <c r="D10" s="83"/>
      <c r="E10" s="548"/>
      <c r="F10" s="78"/>
      <c r="G10" s="78"/>
      <c r="H10" s="549"/>
    </row>
    <row r="11" spans="1:8" s="475" customFormat="1" ht="30" customHeight="1" x14ac:dyDescent="0.25">
      <c r="A11" s="84" t="s">
        <v>28</v>
      </c>
      <c r="B11" s="82" t="str">
        <f>ORÇAMENTO!D18</f>
        <v>ITAPEVI-SP (CONSTANTES NO TERMO DE REFERÊNCIA)</v>
      </c>
      <c r="C11" s="498"/>
      <c r="D11" s="498"/>
      <c r="E11" s="83"/>
      <c r="F11" s="551"/>
      <c r="G11" s="551" t="str">
        <f>ORÇAMENTO!F19</f>
        <v>Invest./Área</v>
      </c>
      <c r="H11" s="552" t="e">
        <f>ORÇAMENTO!H19</f>
        <v>#VALUE!</v>
      </c>
    </row>
    <row r="12" spans="1:8" s="468" customFormat="1" ht="6" customHeight="1" thickBot="1" x14ac:dyDescent="0.3">
      <c r="A12" s="553"/>
      <c r="B12" s="554"/>
      <c r="C12" s="554"/>
      <c r="D12" s="554"/>
      <c r="E12" s="554"/>
      <c r="F12" s="554"/>
      <c r="G12" s="554"/>
      <c r="H12" s="555"/>
    </row>
    <row r="13" spans="1:8" s="479" customFormat="1" ht="12" customHeight="1" thickBot="1" x14ac:dyDescent="0.3">
      <c r="A13" s="542"/>
      <c r="B13" s="543"/>
      <c r="C13" s="543"/>
      <c r="D13" s="543"/>
      <c r="E13" s="543"/>
      <c r="F13" s="543"/>
      <c r="G13" s="543"/>
      <c r="H13" s="543"/>
    </row>
    <row r="14" spans="1:8" s="480" customFormat="1" ht="18.75" thickBot="1" x14ac:dyDescent="0.3">
      <c r="A14" s="653" t="s">
        <v>31</v>
      </c>
      <c r="B14" s="654" t="s">
        <v>68</v>
      </c>
      <c r="C14" s="556" t="s">
        <v>69</v>
      </c>
      <c r="D14" s="556" t="s">
        <v>70</v>
      </c>
      <c r="E14" s="651">
        <v>1</v>
      </c>
      <c r="F14" s="651">
        <f>E14+1</f>
        <v>2</v>
      </c>
      <c r="G14" s="651">
        <f t="shared" ref="G14:H14" si="0">F14+1</f>
        <v>3</v>
      </c>
      <c r="H14" s="651">
        <f t="shared" si="0"/>
        <v>4</v>
      </c>
    </row>
    <row r="15" spans="1:8" s="480" customFormat="1" ht="18.75" thickBot="1" x14ac:dyDescent="0.3">
      <c r="A15" s="653"/>
      <c r="B15" s="654"/>
      <c r="C15" s="557" t="s">
        <v>75</v>
      </c>
      <c r="D15" s="557" t="s">
        <v>76</v>
      </c>
      <c r="E15" s="652"/>
      <c r="F15" s="652"/>
      <c r="G15" s="652"/>
      <c r="H15" s="652"/>
    </row>
    <row r="16" spans="1:8" ht="12" customHeight="1" thickBot="1" x14ac:dyDescent="0.25">
      <c r="A16" s="558"/>
      <c r="B16" s="558"/>
      <c r="C16" s="558"/>
      <c r="D16" s="558"/>
      <c r="E16" s="558"/>
      <c r="F16" s="558"/>
      <c r="G16" s="558"/>
      <c r="H16" s="559"/>
    </row>
    <row r="17" spans="1:10" ht="23.25" customHeight="1" x14ac:dyDescent="0.2">
      <c r="A17" s="663">
        <f>[5]Orçamento!A14</f>
        <v>1</v>
      </c>
      <c r="B17" s="665" t="str">
        <f>RESUMO!B17</f>
        <v>UBS Vitápolis</v>
      </c>
      <c r="C17" s="667" t="e">
        <f>RESUMO!E17</f>
        <v>#VALUE!</v>
      </c>
      <c r="D17" s="669" t="e">
        <f>RESUMO!D17</f>
        <v>#VALUE!</v>
      </c>
      <c r="E17" s="594"/>
      <c r="F17" s="595"/>
      <c r="G17" s="595"/>
      <c r="H17" s="596"/>
      <c r="I17" s="535"/>
      <c r="J17" s="535"/>
    </row>
    <row r="18" spans="1:10" ht="14.25" customHeight="1" x14ac:dyDescent="0.2">
      <c r="A18" s="664"/>
      <c r="B18" s="666"/>
      <c r="C18" s="668"/>
      <c r="D18" s="670"/>
      <c r="E18" s="564" t="e">
        <f>E17*$D17</f>
        <v>#VALUE!</v>
      </c>
      <c r="F18" s="565" t="e">
        <f>F17*$D17</f>
        <v>#VALUE!</v>
      </c>
      <c r="G18" s="565" t="e">
        <f t="shared" ref="G18:H18" si="1">G17*$D17</f>
        <v>#VALUE!</v>
      </c>
      <c r="H18" s="565" t="e">
        <f t="shared" si="1"/>
        <v>#VALUE!</v>
      </c>
      <c r="I18" s="535"/>
    </row>
    <row r="19" spans="1:10" ht="23.25" customHeight="1" x14ac:dyDescent="0.2">
      <c r="A19" s="655">
        <f>[5]Orçamento!A20</f>
        <v>2</v>
      </c>
      <c r="B19" s="657" t="str">
        <f>RESUMO!B18</f>
        <v>PS CENTRAL</v>
      </c>
      <c r="C19" s="659" t="e">
        <f>RESUMO!E18</f>
        <v>#VALUE!</v>
      </c>
      <c r="D19" s="661" t="e">
        <f>RESUMO!D18</f>
        <v>#VALUE!</v>
      </c>
      <c r="E19" s="597"/>
      <c r="F19" s="598"/>
      <c r="G19" s="598"/>
      <c r="H19" s="599"/>
      <c r="I19" s="535"/>
      <c r="J19" s="535"/>
    </row>
    <row r="20" spans="1:10" ht="30.75" customHeight="1" x14ac:dyDescent="0.2">
      <c r="A20" s="656"/>
      <c r="B20" s="658"/>
      <c r="C20" s="660"/>
      <c r="D20" s="662"/>
      <c r="E20" s="566" t="e">
        <f>E19*$D19</f>
        <v>#VALUE!</v>
      </c>
      <c r="F20" s="567" t="e">
        <f>F19*$D19</f>
        <v>#VALUE!</v>
      </c>
      <c r="G20" s="567" t="e">
        <f t="shared" ref="G20:H20" si="2">G19*$D19</f>
        <v>#VALUE!</v>
      </c>
      <c r="H20" s="567" t="e">
        <f t="shared" si="2"/>
        <v>#VALUE!</v>
      </c>
      <c r="I20" s="535"/>
    </row>
    <row r="21" spans="1:10" ht="23.25" customHeight="1" x14ac:dyDescent="0.2">
      <c r="A21" s="664">
        <v>3</v>
      </c>
      <c r="B21" s="666" t="str">
        <f>RESUMO!B19</f>
        <v>JARDIM RAINHA</v>
      </c>
      <c r="C21" s="668" t="e">
        <f>RESUMO!E19</f>
        <v>#VALUE!</v>
      </c>
      <c r="D21" s="670" t="e">
        <f>RESUMO!D19</f>
        <v>#VALUE!</v>
      </c>
      <c r="E21" s="600"/>
      <c r="F21" s="601"/>
      <c r="G21" s="602"/>
      <c r="H21" s="603"/>
      <c r="I21" s="535"/>
      <c r="J21" s="535"/>
    </row>
    <row r="22" spans="1:10" ht="24.75" customHeight="1" x14ac:dyDescent="0.2">
      <c r="A22" s="664"/>
      <c r="B22" s="666"/>
      <c r="C22" s="668"/>
      <c r="D22" s="670"/>
      <c r="E22" s="564" t="e">
        <f>E21*$D$21</f>
        <v>#VALUE!</v>
      </c>
      <c r="F22" s="570" t="e">
        <f>F21*$D$21</f>
        <v>#VALUE!</v>
      </c>
      <c r="G22" s="571" t="e">
        <f t="shared" ref="G22:H22" si="3">G21*$D$21</f>
        <v>#VALUE!</v>
      </c>
      <c r="H22" s="572" t="e">
        <f t="shared" si="3"/>
        <v>#VALUE!</v>
      </c>
      <c r="I22" s="535"/>
    </row>
    <row r="23" spans="1:10" ht="23.25" customHeight="1" x14ac:dyDescent="0.2">
      <c r="A23" s="655">
        <v>4</v>
      </c>
      <c r="B23" s="657" t="str">
        <f>RESUMO!B20</f>
        <v>UBS BRIQUET</v>
      </c>
      <c r="C23" s="659" t="e">
        <f>RESUMO!E20</f>
        <v>#VALUE!</v>
      </c>
      <c r="D23" s="661" t="e">
        <f>RESUMO!D20</f>
        <v>#VALUE!</v>
      </c>
      <c r="E23" s="597"/>
      <c r="F23" s="598"/>
      <c r="G23" s="601"/>
      <c r="H23" s="604"/>
      <c r="I23" s="535"/>
      <c r="J23" s="535"/>
    </row>
    <row r="24" spans="1:10" ht="25.5" customHeight="1" x14ac:dyDescent="0.2">
      <c r="A24" s="656"/>
      <c r="B24" s="658"/>
      <c r="C24" s="660"/>
      <c r="D24" s="662"/>
      <c r="E24" s="566" t="e">
        <f>E23*$D23</f>
        <v>#VALUE!</v>
      </c>
      <c r="F24" s="567" t="e">
        <f>F23*$D23</f>
        <v>#VALUE!</v>
      </c>
      <c r="G24" s="567" t="e">
        <f t="shared" ref="G24:H24" si="4">G23*$D23</f>
        <v>#VALUE!</v>
      </c>
      <c r="H24" s="567" t="e">
        <f t="shared" si="4"/>
        <v>#VALUE!</v>
      </c>
      <c r="I24" s="535"/>
    </row>
    <row r="25" spans="1:10" ht="23.25" hidden="1" customHeight="1" x14ac:dyDescent="0.2">
      <c r="A25" s="560">
        <f>[5]Orçamento!A35</f>
        <v>4</v>
      </c>
      <c r="B25" s="561" t="str">
        <f>[5]Orçamento!D35</f>
        <v>SINALIZAÇÃO</v>
      </c>
      <c r="C25" s="562"/>
      <c r="D25" s="563"/>
      <c r="E25" s="568">
        <v>0.03</v>
      </c>
      <c r="F25" s="569">
        <v>0.97</v>
      </c>
      <c r="G25" s="569"/>
      <c r="H25" s="573"/>
      <c r="I25" s="535"/>
      <c r="J25" s="535"/>
    </row>
    <row r="26" spans="1:10" ht="14.25" hidden="1" customHeight="1" thickBot="1" x14ac:dyDescent="0.25">
      <c r="A26" s="574"/>
      <c r="B26" s="575"/>
      <c r="C26" s="562"/>
      <c r="D26" s="563"/>
      <c r="E26" s="576">
        <f>E25*$D25</f>
        <v>0</v>
      </c>
      <c r="F26" s="577">
        <f>F25*$D25</f>
        <v>0</v>
      </c>
      <c r="G26" s="565"/>
      <c r="H26" s="578"/>
      <c r="I26" s="535"/>
    </row>
    <row r="27" spans="1:10" ht="22.5" customHeight="1" x14ac:dyDescent="0.2">
      <c r="A27" s="671">
        <v>5</v>
      </c>
      <c r="B27" s="673" t="str">
        <f>RESUMO!B21</f>
        <v>UBS Santa Cecília</v>
      </c>
      <c r="C27" s="674" t="e">
        <f>RESUMO!E21</f>
        <v>#VALUE!</v>
      </c>
      <c r="D27" s="675" t="e">
        <f>RESUMO!D21</f>
        <v>#VALUE!</v>
      </c>
      <c r="E27" s="597"/>
      <c r="F27" s="598"/>
      <c r="G27" s="601"/>
      <c r="H27" s="604"/>
      <c r="I27" s="535"/>
    </row>
    <row r="28" spans="1:10" ht="30.75" customHeight="1" thickBot="1" x14ac:dyDescent="0.25">
      <c r="A28" s="672"/>
      <c r="B28" s="658"/>
      <c r="C28" s="660"/>
      <c r="D28" s="662"/>
      <c r="E28" s="566" t="e">
        <f>E27*$D$27</f>
        <v>#VALUE!</v>
      </c>
      <c r="F28" s="567" t="e">
        <f>F27*$D$27</f>
        <v>#VALUE!</v>
      </c>
      <c r="G28" s="567" t="e">
        <f>G27*$D$27</f>
        <v>#VALUE!</v>
      </c>
      <c r="H28" s="567" t="e">
        <f>H27*$D$27</f>
        <v>#VALUE!</v>
      </c>
      <c r="I28" s="535"/>
    </row>
    <row r="29" spans="1:10" ht="9" customHeight="1" thickBot="1" x14ac:dyDescent="0.3">
      <c r="A29" s="579"/>
      <c r="B29" s="580"/>
      <c r="C29" s="581"/>
      <c r="D29" s="581"/>
      <c r="E29" s="582"/>
      <c r="F29" s="582"/>
      <c r="G29" s="582"/>
      <c r="H29" s="582"/>
    </row>
    <row r="30" spans="1:10" ht="32.25" customHeight="1" thickBot="1" x14ac:dyDescent="0.25">
      <c r="A30" s="583"/>
      <c r="B30" s="584" t="s">
        <v>82</v>
      </c>
      <c r="C30" s="585" t="e">
        <f>SUM(C17:C28)</f>
        <v>#VALUE!</v>
      </c>
      <c r="D30" s="586" t="e">
        <f>SUM(D17:D28)</f>
        <v>#VALUE!</v>
      </c>
      <c r="E30" s="587" t="e">
        <f>SUM(E18,E20,E22,E24,E28)</f>
        <v>#VALUE!</v>
      </c>
      <c r="F30" s="587" t="e">
        <f>SUM(F18,F20,F22,F24,F28)</f>
        <v>#VALUE!</v>
      </c>
      <c r="G30" s="587" t="e">
        <f>SUM(G18,G20,G22,G24,G28)</f>
        <v>#VALUE!</v>
      </c>
      <c r="H30" s="587" t="e">
        <f>SUM(H18,H20,H22,H24,H28)</f>
        <v>#VALUE!</v>
      </c>
    </row>
    <row r="31" spans="1:10" ht="20.25" thickBot="1" x14ac:dyDescent="0.25">
      <c r="A31" s="588"/>
      <c r="B31" s="589" t="s">
        <v>100</v>
      </c>
      <c r="C31" s="590" t="e">
        <f>D31/D30</f>
        <v>#VALUE!</v>
      </c>
      <c r="D31" s="591" t="e">
        <f>SUM(E30:H30)</f>
        <v>#VALUE!</v>
      </c>
      <c r="E31" s="592" t="e">
        <f>E30</f>
        <v>#VALUE!</v>
      </c>
      <c r="F31" s="593" t="e">
        <f>F30+E31</f>
        <v>#VALUE!</v>
      </c>
      <c r="G31" s="593" t="e">
        <f t="shared" ref="G31:H31" si="5">G30+F31</f>
        <v>#VALUE!</v>
      </c>
      <c r="H31" s="593" t="e">
        <f t="shared" si="5"/>
        <v>#VALUE!</v>
      </c>
    </row>
    <row r="32" spans="1:10" x14ac:dyDescent="0.2">
      <c r="D32" s="536"/>
    </row>
    <row r="33" spans="1:8" x14ac:dyDescent="0.2">
      <c r="A33" s="537"/>
      <c r="B33" s="487"/>
    </row>
    <row r="34" spans="1:8" x14ac:dyDescent="0.2">
      <c r="B34" s="487"/>
    </row>
    <row r="35" spans="1:8" ht="12.75" customHeight="1" x14ac:dyDescent="0.2">
      <c r="B35" s="539"/>
      <c r="C35" s="643"/>
      <c r="D35" s="643"/>
      <c r="E35" s="643"/>
    </row>
    <row r="36" spans="1:8" ht="15.75" x14ac:dyDescent="0.2">
      <c r="B36" s="383"/>
      <c r="C36" s="644"/>
      <c r="D36" s="644"/>
      <c r="E36" s="644"/>
      <c r="H36" s="540"/>
    </row>
    <row r="37" spans="1:8" ht="22.5" customHeight="1" x14ac:dyDescent="0.2">
      <c r="B37" s="429"/>
      <c r="C37" s="488"/>
      <c r="D37" s="541"/>
      <c r="E37" s="489"/>
      <c r="H37" s="540"/>
    </row>
    <row r="38" spans="1:8" ht="12.75" customHeight="1" x14ac:dyDescent="0.2">
      <c r="B38" s="429"/>
      <c r="C38" s="488"/>
      <c r="D38" s="541"/>
      <c r="E38" s="491"/>
      <c r="H38" s="540"/>
    </row>
    <row r="39" spans="1:8" ht="15" x14ac:dyDescent="0.2">
      <c r="B39" s="369"/>
      <c r="C39" s="488"/>
      <c r="D39" s="541"/>
      <c r="E39" s="491"/>
      <c r="H39" s="540"/>
    </row>
  </sheetData>
  <sheetProtection algorithmName="SHA-512" hashValue="kSKAfSCwHKf/+h/z2Vcb2iPffn8dsb7WtKBHBwQ5y2Kl9FW/1d1tav0GVtFJCKouHCfv0cXi87ZTRMgTquFVcA==" saltValue="cT1FZ5HGczlTMvc/8+DsTA==" spinCount="100000" sheet="1" objects="1" scenarios="1" formatCells="0" formatColumns="0" formatRows="0" selectLockedCells="1"/>
  <mergeCells count="29">
    <mergeCell ref="C35:E35"/>
    <mergeCell ref="C36:E36"/>
    <mergeCell ref="A21:A22"/>
    <mergeCell ref="B21:B22"/>
    <mergeCell ref="C21:C22"/>
    <mergeCell ref="D21:D22"/>
    <mergeCell ref="A23:A24"/>
    <mergeCell ref="B23:B24"/>
    <mergeCell ref="C23:C24"/>
    <mergeCell ref="D23:D24"/>
    <mergeCell ref="A27:A28"/>
    <mergeCell ref="B27:B28"/>
    <mergeCell ref="C27:C28"/>
    <mergeCell ref="D27:D28"/>
    <mergeCell ref="A19:A20"/>
    <mergeCell ref="B19:B20"/>
    <mergeCell ref="C19:C20"/>
    <mergeCell ref="D19:D20"/>
    <mergeCell ref="E14:E15"/>
    <mergeCell ref="A17:A18"/>
    <mergeCell ref="B17:B18"/>
    <mergeCell ref="C17:C18"/>
    <mergeCell ref="D17:D18"/>
    <mergeCell ref="H14:H15"/>
    <mergeCell ref="G14:G15"/>
    <mergeCell ref="B7:D7"/>
    <mergeCell ref="A14:A15"/>
    <mergeCell ref="B14:B15"/>
    <mergeCell ref="F14:F15"/>
  </mergeCells>
  <conditionalFormatting sqref="G17">
    <cfRule type="cellIs" dxfId="434" priority="853" stopIfTrue="1" operator="equal">
      <formula>0</formula>
    </cfRule>
    <cfRule type="cellIs" dxfId="433" priority="854" stopIfTrue="1" operator="greaterThan">
      <formula>0.0000001</formula>
    </cfRule>
  </conditionalFormatting>
  <conditionalFormatting sqref="G17">
    <cfRule type="cellIs" dxfId="432" priority="729" stopIfTrue="1" operator="equal">
      <formula>0</formula>
    </cfRule>
    <cfRule type="cellIs" dxfId="431" priority="730" stopIfTrue="1" operator="greaterThan">
      <formula>0.0000001</formula>
    </cfRule>
  </conditionalFormatting>
  <conditionalFormatting sqref="G17">
    <cfRule type="cellIs" dxfId="430" priority="795" stopIfTrue="1" operator="equal">
      <formula>0</formula>
    </cfRule>
    <cfRule type="cellIs" dxfId="429" priority="796" stopIfTrue="1" operator="greaterThan">
      <formula>0.0000001</formula>
    </cfRule>
  </conditionalFormatting>
  <conditionalFormatting sqref="G17">
    <cfRule type="cellIs" dxfId="428" priority="793" stopIfTrue="1" operator="equal">
      <formula>0</formula>
    </cfRule>
    <cfRule type="cellIs" dxfId="427" priority="794" stopIfTrue="1" operator="greaterThan">
      <formula>0.0000001</formula>
    </cfRule>
  </conditionalFormatting>
  <conditionalFormatting sqref="G17">
    <cfRule type="cellIs" dxfId="426" priority="791" stopIfTrue="1" operator="equal">
      <formula>0</formula>
    </cfRule>
    <cfRule type="cellIs" dxfId="425" priority="792" stopIfTrue="1" operator="greaterThan">
      <formula>0.0000001</formula>
    </cfRule>
  </conditionalFormatting>
  <conditionalFormatting sqref="G17">
    <cfRule type="cellIs" dxfId="424" priority="789" stopIfTrue="1" operator="equal">
      <formula>0</formula>
    </cfRule>
    <cfRule type="cellIs" dxfId="423" priority="790" stopIfTrue="1" operator="greaterThan">
      <formula>0.0000001</formula>
    </cfRule>
  </conditionalFormatting>
  <conditionalFormatting sqref="G17">
    <cfRule type="cellIs" dxfId="422" priority="787" stopIfTrue="1" operator="equal">
      <formula>0</formula>
    </cfRule>
    <cfRule type="cellIs" dxfId="421" priority="788" stopIfTrue="1" operator="greaterThan">
      <formula>0.0000001</formula>
    </cfRule>
  </conditionalFormatting>
  <conditionalFormatting sqref="G17">
    <cfRule type="cellIs" dxfId="420" priority="785" stopIfTrue="1" operator="equal">
      <formula>0</formula>
    </cfRule>
    <cfRule type="cellIs" dxfId="419" priority="786" stopIfTrue="1" operator="greaterThan">
      <formula>0.0000001</formula>
    </cfRule>
  </conditionalFormatting>
  <conditionalFormatting sqref="G17">
    <cfRule type="cellIs" dxfId="418" priority="783" stopIfTrue="1" operator="equal">
      <formula>0</formula>
    </cfRule>
    <cfRule type="cellIs" dxfId="417" priority="784" stopIfTrue="1" operator="greaterThan">
      <formula>0.0000001</formula>
    </cfRule>
  </conditionalFormatting>
  <conditionalFormatting sqref="H17">
    <cfRule type="cellIs" dxfId="416" priority="679" stopIfTrue="1" operator="equal">
      <formula>0</formula>
    </cfRule>
    <cfRule type="cellIs" dxfId="415" priority="680" stopIfTrue="1" operator="greaterThan">
      <formula>0.0000001</formula>
    </cfRule>
  </conditionalFormatting>
  <conditionalFormatting sqref="H17">
    <cfRule type="cellIs" dxfId="414" priority="675" stopIfTrue="1" operator="equal">
      <formula>0</formula>
    </cfRule>
    <cfRule type="cellIs" dxfId="413" priority="676" stopIfTrue="1" operator="greaterThan">
      <formula>0.0000001</formula>
    </cfRule>
  </conditionalFormatting>
  <conditionalFormatting sqref="H17">
    <cfRule type="cellIs" dxfId="412" priority="669" stopIfTrue="1" operator="equal">
      <formula>0</formula>
    </cfRule>
    <cfRule type="cellIs" dxfId="411" priority="670" stopIfTrue="1" operator="greaterThan">
      <formula>0.0000001</formula>
    </cfRule>
  </conditionalFormatting>
  <conditionalFormatting sqref="G17">
    <cfRule type="cellIs" dxfId="410" priority="739" stopIfTrue="1" operator="equal">
      <formula>0</formula>
    </cfRule>
    <cfRule type="cellIs" dxfId="409" priority="740" stopIfTrue="1" operator="greaterThan">
      <formula>0.0000001</formula>
    </cfRule>
  </conditionalFormatting>
  <conditionalFormatting sqref="G17">
    <cfRule type="cellIs" dxfId="408" priority="737" stopIfTrue="1" operator="equal">
      <formula>0</formula>
    </cfRule>
    <cfRule type="cellIs" dxfId="407" priority="738" stopIfTrue="1" operator="greaterThan">
      <formula>0.0000001</formula>
    </cfRule>
  </conditionalFormatting>
  <conditionalFormatting sqref="G17">
    <cfRule type="cellIs" dxfId="406" priority="735" stopIfTrue="1" operator="equal">
      <formula>0</formula>
    </cfRule>
    <cfRule type="cellIs" dxfId="405" priority="736" stopIfTrue="1" operator="greaterThan">
      <formula>0.0000001</formula>
    </cfRule>
  </conditionalFormatting>
  <conditionalFormatting sqref="G17">
    <cfRule type="cellIs" dxfId="404" priority="733" stopIfTrue="1" operator="equal">
      <formula>0</formula>
    </cfRule>
    <cfRule type="cellIs" dxfId="403" priority="734" stopIfTrue="1" operator="greaterThan">
      <formula>0.0000001</formula>
    </cfRule>
  </conditionalFormatting>
  <conditionalFormatting sqref="G17">
    <cfRule type="cellIs" dxfId="402" priority="731" stopIfTrue="1" operator="equal">
      <formula>0</formula>
    </cfRule>
    <cfRule type="cellIs" dxfId="401" priority="732" stopIfTrue="1" operator="greaterThan">
      <formula>0.0000001</formula>
    </cfRule>
  </conditionalFormatting>
  <conditionalFormatting sqref="G17">
    <cfRule type="cellIs" dxfId="400" priority="727" stopIfTrue="1" operator="equal">
      <formula>0</formula>
    </cfRule>
    <cfRule type="cellIs" dxfId="399" priority="728" stopIfTrue="1" operator="greaterThan">
      <formula>0.0000001</formula>
    </cfRule>
  </conditionalFormatting>
  <conditionalFormatting sqref="H17">
    <cfRule type="cellIs" dxfId="398" priority="623" stopIfTrue="1" operator="equal">
      <formula>0</formula>
    </cfRule>
    <cfRule type="cellIs" dxfId="397" priority="624" stopIfTrue="1" operator="greaterThan">
      <formula>0.0000001</formula>
    </cfRule>
  </conditionalFormatting>
  <conditionalFormatting sqref="H17">
    <cfRule type="cellIs" dxfId="396" priority="619" stopIfTrue="1" operator="equal">
      <formula>0</formula>
    </cfRule>
    <cfRule type="cellIs" dxfId="395" priority="620" stopIfTrue="1" operator="greaterThan">
      <formula>0.0000001</formula>
    </cfRule>
  </conditionalFormatting>
  <conditionalFormatting sqref="H17">
    <cfRule type="cellIs" dxfId="394" priority="613" stopIfTrue="1" operator="equal">
      <formula>0</formula>
    </cfRule>
    <cfRule type="cellIs" dxfId="393" priority="614" stopIfTrue="1" operator="greaterThan">
      <formula>0.0000001</formula>
    </cfRule>
  </conditionalFormatting>
  <conditionalFormatting sqref="H17">
    <cfRule type="cellIs" dxfId="392" priority="617" stopIfTrue="1" operator="equal">
      <formula>0</formula>
    </cfRule>
    <cfRule type="cellIs" dxfId="391" priority="618" stopIfTrue="1" operator="greaterThan">
      <formula>0.0000001</formula>
    </cfRule>
  </conditionalFormatting>
  <conditionalFormatting sqref="H25">
    <cfRule type="cellIs" dxfId="390" priority="507" stopIfTrue="1" operator="equal">
      <formula>0</formula>
    </cfRule>
    <cfRule type="cellIs" dxfId="389" priority="508" stopIfTrue="1" operator="greaterThan">
      <formula>0.0000001</formula>
    </cfRule>
  </conditionalFormatting>
  <conditionalFormatting sqref="H25">
    <cfRule type="cellIs" dxfId="388" priority="505" stopIfTrue="1" operator="equal">
      <formula>0</formula>
    </cfRule>
    <cfRule type="cellIs" dxfId="387" priority="506" stopIfTrue="1" operator="greaterThan">
      <formula>0.0000001</formula>
    </cfRule>
  </conditionalFormatting>
  <conditionalFormatting sqref="H25">
    <cfRule type="cellIs" dxfId="386" priority="503" stopIfTrue="1" operator="equal">
      <formula>0</formula>
    </cfRule>
    <cfRule type="cellIs" dxfId="385" priority="504" stopIfTrue="1" operator="greaterThan">
      <formula>0.0000001</formula>
    </cfRule>
  </conditionalFormatting>
  <conditionalFormatting sqref="H25">
    <cfRule type="cellIs" dxfId="384" priority="501" stopIfTrue="1" operator="equal">
      <formula>0</formula>
    </cfRule>
    <cfRule type="cellIs" dxfId="383" priority="502" stopIfTrue="1" operator="greaterThan">
      <formula>0.0000001</formula>
    </cfRule>
  </conditionalFormatting>
  <conditionalFormatting sqref="H25">
    <cfRule type="cellIs" dxfId="382" priority="497" stopIfTrue="1" operator="equal">
      <formula>0</formula>
    </cfRule>
    <cfRule type="cellIs" dxfId="381" priority="498" stopIfTrue="1" operator="greaterThan">
      <formula>0.0000001</formula>
    </cfRule>
  </conditionalFormatting>
  <conditionalFormatting sqref="H17">
    <cfRule type="cellIs" dxfId="380" priority="671" stopIfTrue="1" operator="equal">
      <formula>0</formula>
    </cfRule>
    <cfRule type="cellIs" dxfId="379" priority="672" stopIfTrue="1" operator="greaterThan">
      <formula>0.0000001</formula>
    </cfRule>
  </conditionalFormatting>
  <conditionalFormatting sqref="E25">
    <cfRule type="cellIs" dxfId="378" priority="555" stopIfTrue="1" operator="equal">
      <formula>0</formula>
    </cfRule>
    <cfRule type="cellIs" dxfId="377" priority="556" stopIfTrue="1" operator="greaterThan">
      <formula>0.0000001</formula>
    </cfRule>
  </conditionalFormatting>
  <conditionalFormatting sqref="H17">
    <cfRule type="cellIs" dxfId="376" priority="615" stopIfTrue="1" operator="equal">
      <formula>0</formula>
    </cfRule>
    <cfRule type="cellIs" dxfId="375" priority="616" stopIfTrue="1" operator="greaterThan">
      <formula>0.0000001</formula>
    </cfRule>
  </conditionalFormatting>
  <conditionalFormatting sqref="H25">
    <cfRule type="cellIs" dxfId="374" priority="499" stopIfTrue="1" operator="equal">
      <formula>0</formula>
    </cfRule>
    <cfRule type="cellIs" dxfId="373" priority="500" stopIfTrue="1" operator="greaterThan">
      <formula>0.0000001</formula>
    </cfRule>
  </conditionalFormatting>
  <conditionalFormatting sqref="H17">
    <cfRule type="cellIs" dxfId="372" priority="681" stopIfTrue="1" operator="equal">
      <formula>0</formula>
    </cfRule>
    <cfRule type="cellIs" dxfId="371" priority="682" stopIfTrue="1" operator="greaterThan">
      <formula>0.0000001</formula>
    </cfRule>
  </conditionalFormatting>
  <conditionalFormatting sqref="H17">
    <cfRule type="cellIs" dxfId="370" priority="677" stopIfTrue="1" operator="equal">
      <formula>0</formula>
    </cfRule>
    <cfRule type="cellIs" dxfId="369" priority="678" stopIfTrue="1" operator="greaterThan">
      <formula>0.0000001</formula>
    </cfRule>
  </conditionalFormatting>
  <conditionalFormatting sqref="H17">
    <cfRule type="cellIs" dxfId="368" priority="673" stopIfTrue="1" operator="equal">
      <formula>0</formula>
    </cfRule>
    <cfRule type="cellIs" dxfId="367" priority="674" stopIfTrue="1" operator="greaterThan">
      <formula>0.0000001</formula>
    </cfRule>
  </conditionalFormatting>
  <conditionalFormatting sqref="E25">
    <cfRule type="cellIs" dxfId="366" priority="565" stopIfTrue="1" operator="equal">
      <formula>0</formula>
    </cfRule>
    <cfRule type="cellIs" dxfId="365" priority="566" stopIfTrue="1" operator="greaterThan">
      <formula>0.0000001</formula>
    </cfRule>
  </conditionalFormatting>
  <conditionalFormatting sqref="E25">
    <cfRule type="cellIs" dxfId="364" priority="561" stopIfTrue="1" operator="equal">
      <formula>0</formula>
    </cfRule>
    <cfRule type="cellIs" dxfId="363" priority="562" stopIfTrue="1" operator="greaterThan">
      <formula>0.0000001</formula>
    </cfRule>
  </conditionalFormatting>
  <conditionalFormatting sqref="H17">
    <cfRule type="cellIs" dxfId="362" priority="625" stopIfTrue="1" operator="equal">
      <formula>0</formula>
    </cfRule>
    <cfRule type="cellIs" dxfId="361" priority="626" stopIfTrue="1" operator="greaterThan">
      <formula>0.0000001</formula>
    </cfRule>
  </conditionalFormatting>
  <conditionalFormatting sqref="H17">
    <cfRule type="cellIs" dxfId="360" priority="621" stopIfTrue="1" operator="equal">
      <formula>0</formula>
    </cfRule>
    <cfRule type="cellIs" dxfId="359" priority="622" stopIfTrue="1" operator="greaterThan">
      <formula>0.0000001</formula>
    </cfRule>
  </conditionalFormatting>
  <conditionalFormatting sqref="H25">
    <cfRule type="cellIs" dxfId="358" priority="509" stopIfTrue="1" operator="equal">
      <formula>0</formula>
    </cfRule>
    <cfRule type="cellIs" dxfId="357" priority="510" stopIfTrue="1" operator="greaterThan">
      <formula>0.0000001</formula>
    </cfRule>
  </conditionalFormatting>
  <conditionalFormatting sqref="H17">
    <cfRule type="cellIs" dxfId="356" priority="683" stopIfTrue="1" operator="equal">
      <formula>0</formula>
    </cfRule>
    <cfRule type="cellIs" dxfId="355" priority="684" stopIfTrue="1" operator="greaterThan">
      <formula>0.0000001</formula>
    </cfRule>
  </conditionalFormatting>
  <conditionalFormatting sqref="E25:G25">
    <cfRule type="cellIs" dxfId="354" priority="569" stopIfTrue="1" operator="equal">
      <formula>0</formula>
    </cfRule>
    <cfRule type="cellIs" dxfId="353" priority="570" stopIfTrue="1" operator="greaterThan">
      <formula>0.0000001</formula>
    </cfRule>
  </conditionalFormatting>
  <conditionalFormatting sqref="E25">
    <cfRule type="cellIs" dxfId="352" priority="567" stopIfTrue="1" operator="equal">
      <formula>0</formula>
    </cfRule>
    <cfRule type="cellIs" dxfId="351" priority="568" stopIfTrue="1" operator="greaterThan">
      <formula>0.0000001</formula>
    </cfRule>
  </conditionalFormatting>
  <conditionalFormatting sqref="E25">
    <cfRule type="cellIs" dxfId="350" priority="563" stopIfTrue="1" operator="equal">
      <formula>0</formula>
    </cfRule>
    <cfRule type="cellIs" dxfId="349" priority="564" stopIfTrue="1" operator="greaterThan">
      <formula>0.0000001</formula>
    </cfRule>
  </conditionalFormatting>
  <conditionalFormatting sqref="E25">
    <cfRule type="cellIs" dxfId="348" priority="559" stopIfTrue="1" operator="equal">
      <formula>0</formula>
    </cfRule>
    <cfRule type="cellIs" dxfId="347" priority="560" stopIfTrue="1" operator="greaterThan">
      <formula>0.0000001</formula>
    </cfRule>
  </conditionalFormatting>
  <conditionalFormatting sqref="E25">
    <cfRule type="cellIs" dxfId="346" priority="557" stopIfTrue="1" operator="equal">
      <formula>0</formula>
    </cfRule>
    <cfRule type="cellIs" dxfId="345" priority="558" stopIfTrue="1" operator="greaterThan">
      <formula>0.0000001</formula>
    </cfRule>
  </conditionalFormatting>
  <conditionalFormatting sqref="F25:G25">
    <cfRule type="cellIs" dxfId="344" priority="553" stopIfTrue="1" operator="equal">
      <formula>0</formula>
    </cfRule>
    <cfRule type="cellIs" dxfId="343" priority="554" stopIfTrue="1" operator="greaterThan">
      <formula>0.0000001</formula>
    </cfRule>
  </conditionalFormatting>
  <conditionalFormatting sqref="F25:G25">
    <cfRule type="cellIs" dxfId="342" priority="551" stopIfTrue="1" operator="equal">
      <formula>0</formula>
    </cfRule>
    <cfRule type="cellIs" dxfId="341" priority="552" stopIfTrue="1" operator="greaterThan">
      <formula>0.0000001</formula>
    </cfRule>
  </conditionalFormatting>
  <conditionalFormatting sqref="F25:G25">
    <cfRule type="cellIs" dxfId="340" priority="549" stopIfTrue="1" operator="equal">
      <formula>0</formula>
    </cfRule>
    <cfRule type="cellIs" dxfId="339" priority="550" stopIfTrue="1" operator="greaterThan">
      <formula>0.0000001</formula>
    </cfRule>
  </conditionalFormatting>
  <conditionalFormatting sqref="F25:G25">
    <cfRule type="cellIs" dxfId="338" priority="547" stopIfTrue="1" operator="equal">
      <formula>0</formula>
    </cfRule>
    <cfRule type="cellIs" dxfId="337" priority="548" stopIfTrue="1" operator="greaterThan">
      <formula>0.0000001</formula>
    </cfRule>
  </conditionalFormatting>
  <conditionalFormatting sqref="F25:G25">
    <cfRule type="cellIs" dxfId="336" priority="545" stopIfTrue="1" operator="equal">
      <formula>0</formula>
    </cfRule>
    <cfRule type="cellIs" dxfId="335" priority="546" stopIfTrue="1" operator="greaterThan">
      <formula>0.0000001</formula>
    </cfRule>
  </conditionalFormatting>
  <conditionalFormatting sqref="F25:G25">
    <cfRule type="cellIs" dxfId="334" priority="543" stopIfTrue="1" operator="equal">
      <formula>0</formula>
    </cfRule>
    <cfRule type="cellIs" dxfId="333" priority="544" stopIfTrue="1" operator="greaterThan">
      <formula>0.0000001</formula>
    </cfRule>
  </conditionalFormatting>
  <conditionalFormatting sqref="F25:G25">
    <cfRule type="cellIs" dxfId="332" priority="541" stopIfTrue="1" operator="equal">
      <formula>0</formula>
    </cfRule>
    <cfRule type="cellIs" dxfId="331" priority="542" stopIfTrue="1" operator="greaterThan">
      <formula>0.0000001</formula>
    </cfRule>
  </conditionalFormatting>
  <conditionalFormatting sqref="F25:G25">
    <cfRule type="cellIs" dxfId="330" priority="539" stopIfTrue="1" operator="equal">
      <formula>0</formula>
    </cfRule>
    <cfRule type="cellIs" dxfId="329" priority="540" stopIfTrue="1" operator="greaterThan">
      <formula>0.0000001</formula>
    </cfRule>
  </conditionalFormatting>
  <conditionalFormatting sqref="F25:G25">
    <cfRule type="cellIs" dxfId="328" priority="537" stopIfTrue="1" operator="equal">
      <formula>0</formula>
    </cfRule>
    <cfRule type="cellIs" dxfId="327" priority="538" stopIfTrue="1" operator="greaterThan">
      <formula>0.0000001</formula>
    </cfRule>
  </conditionalFormatting>
  <conditionalFormatting sqref="F25:G25">
    <cfRule type="cellIs" dxfId="326" priority="535" stopIfTrue="1" operator="equal">
      <formula>0</formula>
    </cfRule>
    <cfRule type="cellIs" dxfId="325" priority="536" stopIfTrue="1" operator="greaterThan">
      <formula>0.0000001</formula>
    </cfRule>
  </conditionalFormatting>
  <conditionalFormatting sqref="F25:G25">
    <cfRule type="cellIs" dxfId="324" priority="533" stopIfTrue="1" operator="equal">
      <formula>0</formula>
    </cfRule>
    <cfRule type="cellIs" dxfId="323" priority="534" stopIfTrue="1" operator="greaterThan">
      <formula>0.0000001</formula>
    </cfRule>
  </conditionalFormatting>
  <conditionalFormatting sqref="F25:G25">
    <cfRule type="cellIs" dxfId="322" priority="531" stopIfTrue="1" operator="equal">
      <formula>0</formula>
    </cfRule>
    <cfRule type="cellIs" dxfId="321" priority="532" stopIfTrue="1" operator="greaterThan">
      <formula>0.0000001</formula>
    </cfRule>
  </conditionalFormatting>
  <conditionalFormatting sqref="F25:G25">
    <cfRule type="cellIs" dxfId="320" priority="529" stopIfTrue="1" operator="equal">
      <formula>0</formula>
    </cfRule>
    <cfRule type="cellIs" dxfId="319" priority="530" stopIfTrue="1" operator="greaterThan">
      <formula>0.0000001</formula>
    </cfRule>
  </conditionalFormatting>
  <conditionalFormatting sqref="F25:G25">
    <cfRule type="cellIs" dxfId="318" priority="527" stopIfTrue="1" operator="equal">
      <formula>0</formula>
    </cfRule>
    <cfRule type="cellIs" dxfId="317" priority="528" stopIfTrue="1" operator="greaterThan">
      <formula>0.0000001</formula>
    </cfRule>
  </conditionalFormatting>
  <conditionalFormatting sqref="H25">
    <cfRule type="cellIs" dxfId="316" priority="513" stopIfTrue="1" operator="equal">
      <formula>0</formula>
    </cfRule>
    <cfRule type="cellIs" dxfId="315" priority="514" stopIfTrue="1" operator="greaterThan">
      <formula>0.0000001</formula>
    </cfRule>
  </conditionalFormatting>
  <conditionalFormatting sqref="H25">
    <cfRule type="cellIs" dxfId="314" priority="523" stopIfTrue="1" operator="equal">
      <formula>0</formula>
    </cfRule>
    <cfRule type="cellIs" dxfId="313" priority="524" stopIfTrue="1" operator="greaterThan">
      <formula>0.0000001</formula>
    </cfRule>
  </conditionalFormatting>
  <conditionalFormatting sqref="H25">
    <cfRule type="cellIs" dxfId="312" priority="521" stopIfTrue="1" operator="equal">
      <formula>0</formula>
    </cfRule>
    <cfRule type="cellIs" dxfId="311" priority="522" stopIfTrue="1" operator="greaterThan">
      <formula>0.0000001</formula>
    </cfRule>
  </conditionalFormatting>
  <conditionalFormatting sqref="H25">
    <cfRule type="cellIs" dxfId="310" priority="519" stopIfTrue="1" operator="equal">
      <formula>0</formula>
    </cfRule>
    <cfRule type="cellIs" dxfId="309" priority="520" stopIfTrue="1" operator="greaterThan">
      <formula>0.0000001</formula>
    </cfRule>
  </conditionalFormatting>
  <conditionalFormatting sqref="H25">
    <cfRule type="cellIs" dxfId="308" priority="517" stopIfTrue="1" operator="equal">
      <formula>0</formula>
    </cfRule>
    <cfRule type="cellIs" dxfId="307" priority="518" stopIfTrue="1" operator="greaterThan">
      <formula>0.0000001</formula>
    </cfRule>
  </conditionalFormatting>
  <conditionalFormatting sqref="H25">
    <cfRule type="cellIs" dxfId="306" priority="515" stopIfTrue="1" operator="equal">
      <formula>0</formula>
    </cfRule>
    <cfRule type="cellIs" dxfId="305" priority="516" stopIfTrue="1" operator="greaterThan">
      <formula>0.0000001</formula>
    </cfRule>
  </conditionalFormatting>
  <conditionalFormatting sqref="H25">
    <cfRule type="cellIs" dxfId="304" priority="511" stopIfTrue="1" operator="equal">
      <formula>0</formula>
    </cfRule>
    <cfRule type="cellIs" dxfId="303" priority="512" stopIfTrue="1" operator="greaterThan">
      <formula>0.0000001</formula>
    </cfRule>
  </conditionalFormatting>
  <conditionalFormatting sqref="H25">
    <cfRule type="cellIs" dxfId="302" priority="525" stopIfTrue="1" operator="equal">
      <formula>0</formula>
    </cfRule>
    <cfRule type="cellIs" dxfId="301" priority="526" stopIfTrue="1" operator="greaterThan">
      <formula>0.0000001</formula>
    </cfRule>
  </conditionalFormatting>
  <conditionalFormatting sqref="E17:F17">
    <cfRule type="cellIs" dxfId="300" priority="297" stopIfTrue="1" operator="equal">
      <formula>0</formula>
    </cfRule>
    <cfRule type="cellIs" dxfId="299" priority="298" stopIfTrue="1" operator="greaterThan">
      <formula>0.0000001</formula>
    </cfRule>
  </conditionalFormatting>
  <conditionalFormatting sqref="E17">
    <cfRule type="cellIs" dxfId="298" priority="295" stopIfTrue="1" operator="equal">
      <formula>0</formula>
    </cfRule>
    <cfRule type="cellIs" dxfId="297" priority="296" stopIfTrue="1" operator="greaterThan">
      <formula>0.0000001</formula>
    </cfRule>
  </conditionalFormatting>
  <conditionalFormatting sqref="E17">
    <cfRule type="cellIs" dxfId="296" priority="293" stopIfTrue="1" operator="equal">
      <formula>0</formula>
    </cfRule>
    <cfRule type="cellIs" dxfId="295" priority="294" stopIfTrue="1" operator="greaterThan">
      <formula>0.0000001</formula>
    </cfRule>
  </conditionalFormatting>
  <conditionalFormatting sqref="E17">
    <cfRule type="cellIs" dxfId="294" priority="291" stopIfTrue="1" operator="equal">
      <formula>0</formula>
    </cfRule>
    <cfRule type="cellIs" dxfId="293" priority="292" stopIfTrue="1" operator="greaterThan">
      <formula>0.0000001</formula>
    </cfRule>
  </conditionalFormatting>
  <conditionalFormatting sqref="E17">
    <cfRule type="cellIs" dxfId="292" priority="289" stopIfTrue="1" operator="equal">
      <formula>0</formula>
    </cfRule>
    <cfRule type="cellIs" dxfId="291" priority="290" stopIfTrue="1" operator="greaterThan">
      <formula>0.0000001</formula>
    </cfRule>
  </conditionalFormatting>
  <conditionalFormatting sqref="E17">
    <cfRule type="cellIs" dxfId="290" priority="287" stopIfTrue="1" operator="equal">
      <formula>0</formula>
    </cfRule>
    <cfRule type="cellIs" dxfId="289" priority="288" stopIfTrue="1" operator="greaterThan">
      <formula>0.0000001</formula>
    </cfRule>
  </conditionalFormatting>
  <conditionalFormatting sqref="E17">
    <cfRule type="cellIs" dxfId="288" priority="285" stopIfTrue="1" operator="equal">
      <formula>0</formula>
    </cfRule>
    <cfRule type="cellIs" dxfId="287" priority="286" stopIfTrue="1" operator="greaterThan">
      <formula>0.0000001</formula>
    </cfRule>
  </conditionalFormatting>
  <conditionalFormatting sqref="E17">
    <cfRule type="cellIs" dxfId="286" priority="283" stopIfTrue="1" operator="equal">
      <formula>0</formula>
    </cfRule>
    <cfRule type="cellIs" dxfId="285" priority="284" stopIfTrue="1" operator="greaterThan">
      <formula>0.0000001</formula>
    </cfRule>
  </conditionalFormatting>
  <conditionalFormatting sqref="F17">
    <cfRule type="cellIs" dxfId="284" priority="257" stopIfTrue="1" operator="equal">
      <formula>0</formula>
    </cfRule>
    <cfRule type="cellIs" dxfId="283" priority="258" stopIfTrue="1" operator="greaterThan">
      <formula>0.0000001</formula>
    </cfRule>
  </conditionalFormatting>
  <conditionalFormatting sqref="F17">
    <cfRule type="cellIs" dxfId="282" priority="281" stopIfTrue="1" operator="equal">
      <formula>0</formula>
    </cfRule>
    <cfRule type="cellIs" dxfId="281" priority="282" stopIfTrue="1" operator="greaterThan">
      <formula>0.0000001</formula>
    </cfRule>
  </conditionalFormatting>
  <conditionalFormatting sqref="F17">
    <cfRule type="cellIs" dxfId="280" priority="279" stopIfTrue="1" operator="equal">
      <formula>0</formula>
    </cfRule>
    <cfRule type="cellIs" dxfId="279" priority="280" stopIfTrue="1" operator="greaterThan">
      <formula>0.0000001</formula>
    </cfRule>
  </conditionalFormatting>
  <conditionalFormatting sqref="F17">
    <cfRule type="cellIs" dxfId="278" priority="277" stopIfTrue="1" operator="equal">
      <formula>0</formula>
    </cfRule>
    <cfRule type="cellIs" dxfId="277" priority="278" stopIfTrue="1" operator="greaterThan">
      <formula>0.0000001</formula>
    </cfRule>
  </conditionalFormatting>
  <conditionalFormatting sqref="F17">
    <cfRule type="cellIs" dxfId="276" priority="275" stopIfTrue="1" operator="equal">
      <formula>0</formula>
    </cfRule>
    <cfRule type="cellIs" dxfId="275" priority="276" stopIfTrue="1" operator="greaterThan">
      <formula>0.0000001</formula>
    </cfRule>
  </conditionalFormatting>
  <conditionalFormatting sqref="F17">
    <cfRule type="cellIs" dxfId="274" priority="273" stopIfTrue="1" operator="equal">
      <formula>0</formula>
    </cfRule>
    <cfRule type="cellIs" dxfId="273" priority="274" stopIfTrue="1" operator="greaterThan">
      <formula>0.0000001</formula>
    </cfRule>
  </conditionalFormatting>
  <conditionalFormatting sqref="F17">
    <cfRule type="cellIs" dxfId="272" priority="271" stopIfTrue="1" operator="equal">
      <formula>0</formula>
    </cfRule>
    <cfRule type="cellIs" dxfId="271" priority="272" stopIfTrue="1" operator="greaterThan">
      <formula>0.0000001</formula>
    </cfRule>
  </conditionalFormatting>
  <conditionalFormatting sqref="F17">
    <cfRule type="cellIs" dxfId="270" priority="269" stopIfTrue="1" operator="equal">
      <formula>0</formula>
    </cfRule>
    <cfRule type="cellIs" dxfId="269" priority="270" stopIfTrue="1" operator="greaterThan">
      <formula>0.0000001</formula>
    </cfRule>
  </conditionalFormatting>
  <conditionalFormatting sqref="F17">
    <cfRule type="cellIs" dxfId="268" priority="267" stopIfTrue="1" operator="equal">
      <formula>0</formula>
    </cfRule>
    <cfRule type="cellIs" dxfId="267" priority="268" stopIfTrue="1" operator="greaterThan">
      <formula>0.0000001</formula>
    </cfRule>
  </conditionalFormatting>
  <conditionalFormatting sqref="F17">
    <cfRule type="cellIs" dxfId="266" priority="265" stopIfTrue="1" operator="equal">
      <formula>0</formula>
    </cfRule>
    <cfRule type="cellIs" dxfId="265" priority="266" stopIfTrue="1" operator="greaterThan">
      <formula>0.0000001</formula>
    </cfRule>
  </conditionalFormatting>
  <conditionalFormatting sqref="F17">
    <cfRule type="cellIs" dxfId="264" priority="263" stopIfTrue="1" operator="equal">
      <formula>0</formula>
    </cfRule>
    <cfRule type="cellIs" dxfId="263" priority="264" stopIfTrue="1" operator="greaterThan">
      <formula>0.0000001</formula>
    </cfRule>
  </conditionalFormatting>
  <conditionalFormatting sqref="F17">
    <cfRule type="cellIs" dxfId="262" priority="261" stopIfTrue="1" operator="equal">
      <formula>0</formula>
    </cfRule>
    <cfRule type="cellIs" dxfId="261" priority="262" stopIfTrue="1" operator="greaterThan">
      <formula>0.0000001</formula>
    </cfRule>
  </conditionalFormatting>
  <conditionalFormatting sqref="F17">
    <cfRule type="cellIs" dxfId="260" priority="259" stopIfTrue="1" operator="equal">
      <formula>0</formula>
    </cfRule>
    <cfRule type="cellIs" dxfId="259" priority="260" stopIfTrue="1" operator="greaterThan">
      <formula>0.0000001</formula>
    </cfRule>
  </conditionalFormatting>
  <conditionalFormatting sqref="F17">
    <cfRule type="cellIs" dxfId="258" priority="255" stopIfTrue="1" operator="equal">
      <formula>0</formula>
    </cfRule>
    <cfRule type="cellIs" dxfId="257" priority="256" stopIfTrue="1" operator="greaterThan">
      <formula>0.0000001</formula>
    </cfRule>
  </conditionalFormatting>
  <conditionalFormatting sqref="E19:G19">
    <cfRule type="cellIs" dxfId="256" priority="253" stopIfTrue="1" operator="equal">
      <formula>0</formula>
    </cfRule>
    <cfRule type="cellIs" dxfId="255" priority="254" stopIfTrue="1" operator="greaterThan">
      <formula>0.0000001</formula>
    </cfRule>
  </conditionalFormatting>
  <conditionalFormatting sqref="E19">
    <cfRule type="cellIs" dxfId="254" priority="251" stopIfTrue="1" operator="equal">
      <formula>0</formula>
    </cfRule>
    <cfRule type="cellIs" dxfId="253" priority="252" stopIfTrue="1" operator="greaterThan">
      <formula>0.0000001</formula>
    </cfRule>
  </conditionalFormatting>
  <conditionalFormatting sqref="E19">
    <cfRule type="cellIs" dxfId="252" priority="249" stopIfTrue="1" operator="equal">
      <formula>0</formula>
    </cfRule>
    <cfRule type="cellIs" dxfId="251" priority="250" stopIfTrue="1" operator="greaterThan">
      <formula>0.0000001</formula>
    </cfRule>
  </conditionalFormatting>
  <conditionalFormatting sqref="E19">
    <cfRule type="cellIs" dxfId="250" priority="247" stopIfTrue="1" operator="equal">
      <formula>0</formula>
    </cfRule>
    <cfRule type="cellIs" dxfId="249" priority="248" stopIfTrue="1" operator="greaterThan">
      <formula>0.0000001</formula>
    </cfRule>
  </conditionalFormatting>
  <conditionalFormatting sqref="E19">
    <cfRule type="cellIs" dxfId="248" priority="245" stopIfTrue="1" operator="equal">
      <formula>0</formula>
    </cfRule>
    <cfRule type="cellIs" dxfId="247" priority="246" stopIfTrue="1" operator="greaterThan">
      <formula>0.0000001</formula>
    </cfRule>
  </conditionalFormatting>
  <conditionalFormatting sqref="E19">
    <cfRule type="cellIs" dxfId="246" priority="243" stopIfTrue="1" operator="equal">
      <formula>0</formula>
    </cfRule>
    <cfRule type="cellIs" dxfId="245" priority="244" stopIfTrue="1" operator="greaterThan">
      <formula>0.0000001</formula>
    </cfRule>
  </conditionalFormatting>
  <conditionalFormatting sqref="E19">
    <cfRule type="cellIs" dxfId="244" priority="241" stopIfTrue="1" operator="equal">
      <formula>0</formula>
    </cfRule>
    <cfRule type="cellIs" dxfId="243" priority="242" stopIfTrue="1" operator="greaterThan">
      <formula>0.0000001</formula>
    </cfRule>
  </conditionalFormatting>
  <conditionalFormatting sqref="E19">
    <cfRule type="cellIs" dxfId="242" priority="239" stopIfTrue="1" operator="equal">
      <formula>0</formula>
    </cfRule>
    <cfRule type="cellIs" dxfId="241" priority="240" stopIfTrue="1" operator="greaterThan">
      <formula>0.0000001</formula>
    </cfRule>
  </conditionalFormatting>
  <conditionalFormatting sqref="F19:G19">
    <cfRule type="cellIs" dxfId="240" priority="237" stopIfTrue="1" operator="equal">
      <formula>0</formula>
    </cfRule>
    <cfRule type="cellIs" dxfId="239" priority="238" stopIfTrue="1" operator="greaterThan">
      <formula>0.0000001</formula>
    </cfRule>
  </conditionalFormatting>
  <conditionalFormatting sqref="F19:G19">
    <cfRule type="cellIs" dxfId="238" priority="235" stopIfTrue="1" operator="equal">
      <formula>0</formula>
    </cfRule>
    <cfRule type="cellIs" dxfId="237" priority="236" stopIfTrue="1" operator="greaterThan">
      <formula>0.0000001</formula>
    </cfRule>
  </conditionalFormatting>
  <conditionalFormatting sqref="F19:G19">
    <cfRule type="cellIs" dxfId="236" priority="233" stopIfTrue="1" operator="equal">
      <formula>0</formula>
    </cfRule>
    <cfRule type="cellIs" dxfId="235" priority="234" stopIfTrue="1" operator="greaterThan">
      <formula>0.0000001</formula>
    </cfRule>
  </conditionalFormatting>
  <conditionalFormatting sqref="F19:G19">
    <cfRule type="cellIs" dxfId="234" priority="231" stopIfTrue="1" operator="equal">
      <formula>0</formula>
    </cfRule>
    <cfRule type="cellIs" dxfId="233" priority="232" stopIfTrue="1" operator="greaterThan">
      <formula>0.0000001</formula>
    </cfRule>
  </conditionalFormatting>
  <conditionalFormatting sqref="F19:G19">
    <cfRule type="cellIs" dxfId="232" priority="229" stopIfTrue="1" operator="equal">
      <formula>0</formula>
    </cfRule>
    <cfRule type="cellIs" dxfId="231" priority="230" stopIfTrue="1" operator="greaterThan">
      <formula>0.0000001</formula>
    </cfRule>
  </conditionalFormatting>
  <conditionalFormatting sqref="F19:G19">
    <cfRule type="cellIs" dxfId="230" priority="227" stopIfTrue="1" operator="equal">
      <formula>0</formula>
    </cfRule>
    <cfRule type="cellIs" dxfId="229" priority="228" stopIfTrue="1" operator="greaterThan">
      <formula>0.0000001</formula>
    </cfRule>
  </conditionalFormatting>
  <conditionalFormatting sqref="F19:G19">
    <cfRule type="cellIs" dxfId="228" priority="225" stopIfTrue="1" operator="equal">
      <formula>0</formula>
    </cfRule>
    <cfRule type="cellIs" dxfId="227" priority="226" stopIfTrue="1" operator="greaterThan">
      <formula>0.0000001</formula>
    </cfRule>
  </conditionalFormatting>
  <conditionalFormatting sqref="F19:G19">
    <cfRule type="cellIs" dxfId="226" priority="223" stopIfTrue="1" operator="equal">
      <formula>0</formula>
    </cfRule>
    <cfRule type="cellIs" dxfId="225" priority="224" stopIfTrue="1" operator="greaterThan">
      <formula>0.0000001</formula>
    </cfRule>
  </conditionalFormatting>
  <conditionalFormatting sqref="F19:G19">
    <cfRule type="cellIs" dxfId="224" priority="221" stopIfTrue="1" operator="equal">
      <formula>0</formula>
    </cfRule>
    <cfRule type="cellIs" dxfId="223" priority="222" stopIfTrue="1" operator="greaterThan">
      <formula>0.0000001</formula>
    </cfRule>
  </conditionalFormatting>
  <conditionalFormatting sqref="F19:G19">
    <cfRule type="cellIs" dxfId="222" priority="219" stopIfTrue="1" operator="equal">
      <formula>0</formula>
    </cfRule>
    <cfRule type="cellIs" dxfId="221" priority="220" stopIfTrue="1" operator="greaterThan">
      <formula>0.0000001</formula>
    </cfRule>
  </conditionalFormatting>
  <conditionalFormatting sqref="F19:G19">
    <cfRule type="cellIs" dxfId="220" priority="217" stopIfTrue="1" operator="equal">
      <formula>0</formula>
    </cfRule>
    <cfRule type="cellIs" dxfId="219" priority="218" stopIfTrue="1" operator="greaterThan">
      <formula>0.0000001</formula>
    </cfRule>
  </conditionalFormatting>
  <conditionalFormatting sqref="F19:G19">
    <cfRule type="cellIs" dxfId="218" priority="215" stopIfTrue="1" operator="equal">
      <formula>0</formula>
    </cfRule>
    <cfRule type="cellIs" dxfId="217" priority="216" stopIfTrue="1" operator="greaterThan">
      <formula>0.0000001</formula>
    </cfRule>
  </conditionalFormatting>
  <conditionalFormatting sqref="F19:G19">
    <cfRule type="cellIs" dxfId="216" priority="213" stopIfTrue="1" operator="equal">
      <formula>0</formula>
    </cfRule>
    <cfRule type="cellIs" dxfId="215" priority="214" stopIfTrue="1" operator="greaterThan">
      <formula>0.0000001</formula>
    </cfRule>
  </conditionalFormatting>
  <conditionalFormatting sqref="F19:G19">
    <cfRule type="cellIs" dxfId="214" priority="211" stopIfTrue="1" operator="equal">
      <formula>0</formula>
    </cfRule>
    <cfRule type="cellIs" dxfId="213" priority="212" stopIfTrue="1" operator="greaterThan">
      <formula>0.0000001</formula>
    </cfRule>
  </conditionalFormatting>
  <conditionalFormatting sqref="H19">
    <cfRule type="cellIs" dxfId="212" priority="191" stopIfTrue="1" operator="equal">
      <formula>0</formula>
    </cfRule>
    <cfRule type="cellIs" dxfId="211" priority="192" stopIfTrue="1" operator="greaterThan">
      <formula>0.0000001</formula>
    </cfRule>
  </conditionalFormatting>
  <conditionalFormatting sqref="H19">
    <cfRule type="cellIs" dxfId="210" priority="189" stopIfTrue="1" operator="equal">
      <formula>0</formula>
    </cfRule>
    <cfRule type="cellIs" dxfId="209" priority="190" stopIfTrue="1" operator="greaterThan">
      <formula>0.0000001</formula>
    </cfRule>
  </conditionalFormatting>
  <conditionalFormatting sqref="H19">
    <cfRule type="cellIs" dxfId="208" priority="187" stopIfTrue="1" operator="equal">
      <formula>0</formula>
    </cfRule>
    <cfRule type="cellIs" dxfId="207" priority="188" stopIfTrue="1" operator="greaterThan">
      <formula>0.0000001</formula>
    </cfRule>
  </conditionalFormatting>
  <conditionalFormatting sqref="H19">
    <cfRule type="cellIs" dxfId="206" priority="185" stopIfTrue="1" operator="equal">
      <formula>0</formula>
    </cfRule>
    <cfRule type="cellIs" dxfId="205" priority="186" stopIfTrue="1" operator="greaterThan">
      <formula>0.0000001</formula>
    </cfRule>
  </conditionalFormatting>
  <conditionalFormatting sqref="H19">
    <cfRule type="cellIs" dxfId="204" priority="181" stopIfTrue="1" operator="equal">
      <formula>0</formula>
    </cfRule>
    <cfRule type="cellIs" dxfId="203" priority="182" stopIfTrue="1" operator="greaterThan">
      <formula>0.0000001</formula>
    </cfRule>
  </conditionalFormatting>
  <conditionalFormatting sqref="H19">
    <cfRule type="cellIs" dxfId="202" priority="197" stopIfTrue="1" operator="equal">
      <formula>0</formula>
    </cfRule>
    <cfRule type="cellIs" dxfId="201" priority="198" stopIfTrue="1" operator="greaterThan">
      <formula>0.0000001</formula>
    </cfRule>
  </conditionalFormatting>
  <conditionalFormatting sqref="H19">
    <cfRule type="cellIs" dxfId="200" priority="183" stopIfTrue="1" operator="equal">
      <formula>0</formula>
    </cfRule>
    <cfRule type="cellIs" dxfId="199" priority="184" stopIfTrue="1" operator="greaterThan">
      <formula>0.0000001</formula>
    </cfRule>
  </conditionalFormatting>
  <conditionalFormatting sqref="H19">
    <cfRule type="cellIs" dxfId="198" priority="207" stopIfTrue="1" operator="equal">
      <formula>0</formula>
    </cfRule>
    <cfRule type="cellIs" dxfId="197" priority="208" stopIfTrue="1" operator="greaterThan">
      <formula>0.0000001</formula>
    </cfRule>
  </conditionalFormatting>
  <conditionalFormatting sqref="H19">
    <cfRule type="cellIs" dxfId="196" priority="205" stopIfTrue="1" operator="equal">
      <formula>0</formula>
    </cfRule>
    <cfRule type="cellIs" dxfId="195" priority="206" stopIfTrue="1" operator="greaterThan">
      <formula>0.0000001</formula>
    </cfRule>
  </conditionalFormatting>
  <conditionalFormatting sqref="H19">
    <cfRule type="cellIs" dxfId="194" priority="203" stopIfTrue="1" operator="equal">
      <formula>0</formula>
    </cfRule>
    <cfRule type="cellIs" dxfId="193" priority="204" stopIfTrue="1" operator="greaterThan">
      <formula>0.0000001</formula>
    </cfRule>
  </conditionalFormatting>
  <conditionalFormatting sqref="H19">
    <cfRule type="cellIs" dxfId="192" priority="201" stopIfTrue="1" operator="equal">
      <formula>0</formula>
    </cfRule>
    <cfRule type="cellIs" dxfId="191" priority="202" stopIfTrue="1" operator="greaterThan">
      <formula>0.0000001</formula>
    </cfRule>
  </conditionalFormatting>
  <conditionalFormatting sqref="H19">
    <cfRule type="cellIs" dxfId="190" priority="199" stopIfTrue="1" operator="equal">
      <formula>0</formula>
    </cfRule>
    <cfRule type="cellIs" dxfId="189" priority="200" stopIfTrue="1" operator="greaterThan">
      <formula>0.0000001</formula>
    </cfRule>
  </conditionalFormatting>
  <conditionalFormatting sqref="H19">
    <cfRule type="cellIs" dxfId="188" priority="195" stopIfTrue="1" operator="equal">
      <formula>0</formula>
    </cfRule>
    <cfRule type="cellIs" dxfId="187" priority="196" stopIfTrue="1" operator="greaterThan">
      <formula>0.0000001</formula>
    </cfRule>
  </conditionalFormatting>
  <conditionalFormatting sqref="H19">
    <cfRule type="cellIs" dxfId="186" priority="193" stopIfTrue="1" operator="equal">
      <formula>0</formula>
    </cfRule>
    <cfRule type="cellIs" dxfId="185" priority="194" stopIfTrue="1" operator="greaterThan">
      <formula>0.0000001</formula>
    </cfRule>
  </conditionalFormatting>
  <conditionalFormatting sqref="H19">
    <cfRule type="cellIs" dxfId="184" priority="209" stopIfTrue="1" operator="equal">
      <formula>0</formula>
    </cfRule>
    <cfRule type="cellIs" dxfId="183" priority="210" stopIfTrue="1" operator="greaterThan">
      <formula>0.0000001</formula>
    </cfRule>
  </conditionalFormatting>
  <conditionalFormatting sqref="E21">
    <cfRule type="cellIs" dxfId="182" priority="179" stopIfTrue="1" operator="equal">
      <formula>0</formula>
    </cfRule>
    <cfRule type="cellIs" dxfId="181" priority="180" stopIfTrue="1" operator="greaterThan">
      <formula>0.0000001</formula>
    </cfRule>
  </conditionalFormatting>
  <conditionalFormatting sqref="E21">
    <cfRule type="cellIs" dxfId="180" priority="177" stopIfTrue="1" operator="equal">
      <formula>0</formula>
    </cfRule>
    <cfRule type="cellIs" dxfId="179" priority="178" stopIfTrue="1" operator="greaterThan">
      <formula>0.0000001</formula>
    </cfRule>
  </conditionalFormatting>
  <conditionalFormatting sqref="E21">
    <cfRule type="cellIs" dxfId="178" priority="175" stopIfTrue="1" operator="equal">
      <formula>0</formula>
    </cfRule>
    <cfRule type="cellIs" dxfId="177" priority="176" stopIfTrue="1" operator="greaterThan">
      <formula>0.0000001</formula>
    </cfRule>
  </conditionalFormatting>
  <conditionalFormatting sqref="E21">
    <cfRule type="cellIs" dxfId="176" priority="173" stopIfTrue="1" operator="equal">
      <formula>0</formula>
    </cfRule>
    <cfRule type="cellIs" dxfId="175" priority="174" stopIfTrue="1" operator="greaterThan">
      <formula>0.0000001</formula>
    </cfRule>
  </conditionalFormatting>
  <conditionalFormatting sqref="E21">
    <cfRule type="cellIs" dxfId="174" priority="171" stopIfTrue="1" operator="equal">
      <formula>0</formula>
    </cfRule>
    <cfRule type="cellIs" dxfId="173" priority="172" stopIfTrue="1" operator="greaterThan">
      <formula>0.0000001</formula>
    </cfRule>
  </conditionalFormatting>
  <conditionalFormatting sqref="E21">
    <cfRule type="cellIs" dxfId="172" priority="169" stopIfTrue="1" operator="equal">
      <formula>0</formula>
    </cfRule>
    <cfRule type="cellIs" dxfId="171" priority="170" stopIfTrue="1" operator="greaterThan">
      <formula>0.0000001</formula>
    </cfRule>
  </conditionalFormatting>
  <conditionalFormatting sqref="E21">
    <cfRule type="cellIs" dxfId="170" priority="167" stopIfTrue="1" operator="equal">
      <formula>0</formula>
    </cfRule>
    <cfRule type="cellIs" dxfId="169" priority="168" stopIfTrue="1" operator="greaterThan">
      <formula>0.0000001</formula>
    </cfRule>
  </conditionalFormatting>
  <conditionalFormatting sqref="E21">
    <cfRule type="cellIs" dxfId="168" priority="165" stopIfTrue="1" operator="equal">
      <formula>0</formula>
    </cfRule>
    <cfRule type="cellIs" dxfId="167" priority="166" stopIfTrue="1" operator="greaterThan">
      <formula>0.0000001</formula>
    </cfRule>
  </conditionalFormatting>
  <conditionalFormatting sqref="F21:G21">
    <cfRule type="cellIs" dxfId="166" priority="163" stopIfTrue="1" operator="equal">
      <formula>0</formula>
    </cfRule>
    <cfRule type="cellIs" dxfId="165" priority="164" stopIfTrue="1" operator="greaterThan">
      <formula>0.0000001</formula>
    </cfRule>
  </conditionalFormatting>
  <conditionalFormatting sqref="F21:G21">
    <cfRule type="cellIs" dxfId="164" priority="161" stopIfTrue="1" operator="equal">
      <formula>0</formula>
    </cfRule>
    <cfRule type="cellIs" dxfId="163" priority="162" stopIfTrue="1" operator="greaterThan">
      <formula>0.0000001</formula>
    </cfRule>
  </conditionalFormatting>
  <conditionalFormatting sqref="F21:G21">
    <cfRule type="cellIs" dxfId="162" priority="159" stopIfTrue="1" operator="equal">
      <formula>0</formula>
    </cfRule>
    <cfRule type="cellIs" dxfId="161" priority="160" stopIfTrue="1" operator="greaterThan">
      <formula>0.0000001</formula>
    </cfRule>
  </conditionalFormatting>
  <conditionalFormatting sqref="F21:G21">
    <cfRule type="cellIs" dxfId="160" priority="157" stopIfTrue="1" operator="equal">
      <formula>0</formula>
    </cfRule>
    <cfRule type="cellIs" dxfId="159" priority="158" stopIfTrue="1" operator="greaterThan">
      <formula>0.0000001</formula>
    </cfRule>
  </conditionalFormatting>
  <conditionalFormatting sqref="F21:G21">
    <cfRule type="cellIs" dxfId="158" priority="155" stopIfTrue="1" operator="equal">
      <formula>0</formula>
    </cfRule>
    <cfRule type="cellIs" dxfId="157" priority="156" stopIfTrue="1" operator="greaterThan">
      <formula>0.0000001</formula>
    </cfRule>
  </conditionalFormatting>
  <conditionalFormatting sqref="F21:G21">
    <cfRule type="cellIs" dxfId="156" priority="153" stopIfTrue="1" operator="equal">
      <formula>0</formula>
    </cfRule>
    <cfRule type="cellIs" dxfId="155" priority="154" stopIfTrue="1" operator="greaterThan">
      <formula>0.0000001</formula>
    </cfRule>
  </conditionalFormatting>
  <conditionalFormatting sqref="F21:G21">
    <cfRule type="cellIs" dxfId="154" priority="151" stopIfTrue="1" operator="equal">
      <formula>0</formula>
    </cfRule>
    <cfRule type="cellIs" dxfId="153" priority="152" stopIfTrue="1" operator="greaterThan">
      <formula>0.0000001</formula>
    </cfRule>
  </conditionalFormatting>
  <conditionalFormatting sqref="F21:G21">
    <cfRule type="cellIs" dxfId="152" priority="149" stopIfTrue="1" operator="equal">
      <formula>0</formula>
    </cfRule>
    <cfRule type="cellIs" dxfId="151" priority="150" stopIfTrue="1" operator="greaterThan">
      <formula>0.0000001</formula>
    </cfRule>
  </conditionalFormatting>
  <conditionalFormatting sqref="E23:G23">
    <cfRule type="cellIs" dxfId="150" priority="147" stopIfTrue="1" operator="equal">
      <formula>0</formula>
    </cfRule>
    <cfRule type="cellIs" dxfId="149" priority="148" stopIfTrue="1" operator="greaterThan">
      <formula>0.0000001</formula>
    </cfRule>
  </conditionalFormatting>
  <conditionalFormatting sqref="E23">
    <cfRule type="cellIs" dxfId="148" priority="145" stopIfTrue="1" operator="equal">
      <formula>0</formula>
    </cfRule>
    <cfRule type="cellIs" dxfId="147" priority="146" stopIfTrue="1" operator="greaterThan">
      <formula>0.0000001</formula>
    </cfRule>
  </conditionalFormatting>
  <conditionalFormatting sqref="E23">
    <cfRule type="cellIs" dxfId="146" priority="143" stopIfTrue="1" operator="equal">
      <formula>0</formula>
    </cfRule>
    <cfRule type="cellIs" dxfId="145" priority="144" stopIfTrue="1" operator="greaterThan">
      <formula>0.0000001</formula>
    </cfRule>
  </conditionalFormatting>
  <conditionalFormatting sqref="E23">
    <cfRule type="cellIs" dxfId="144" priority="141" stopIfTrue="1" operator="equal">
      <formula>0</formula>
    </cfRule>
    <cfRule type="cellIs" dxfId="143" priority="142" stopIfTrue="1" operator="greaterThan">
      <formula>0.0000001</formula>
    </cfRule>
  </conditionalFormatting>
  <conditionalFormatting sqref="E23">
    <cfRule type="cellIs" dxfId="142" priority="139" stopIfTrue="1" operator="equal">
      <formula>0</formula>
    </cfRule>
    <cfRule type="cellIs" dxfId="141" priority="140" stopIfTrue="1" operator="greaterThan">
      <formula>0.0000001</formula>
    </cfRule>
  </conditionalFormatting>
  <conditionalFormatting sqref="E23">
    <cfRule type="cellIs" dxfId="140" priority="137" stopIfTrue="1" operator="equal">
      <formula>0</formula>
    </cfRule>
    <cfRule type="cellIs" dxfId="139" priority="138" stopIfTrue="1" operator="greaterThan">
      <formula>0.0000001</formula>
    </cfRule>
  </conditionalFormatting>
  <conditionalFormatting sqref="E23">
    <cfRule type="cellIs" dxfId="138" priority="135" stopIfTrue="1" operator="equal">
      <formula>0</formula>
    </cfRule>
    <cfRule type="cellIs" dxfId="137" priority="136" stopIfTrue="1" operator="greaterThan">
      <formula>0.0000001</formula>
    </cfRule>
  </conditionalFormatting>
  <conditionalFormatting sqref="E23">
    <cfRule type="cellIs" dxfId="136" priority="133" stopIfTrue="1" operator="equal">
      <formula>0</formula>
    </cfRule>
    <cfRule type="cellIs" dxfId="135" priority="134" stopIfTrue="1" operator="greaterThan">
      <formula>0.0000001</formula>
    </cfRule>
  </conditionalFormatting>
  <conditionalFormatting sqref="F23:G23">
    <cfRule type="cellIs" dxfId="134" priority="131" stopIfTrue="1" operator="equal">
      <formula>0</formula>
    </cfRule>
    <cfRule type="cellIs" dxfId="133" priority="132" stopIfTrue="1" operator="greaterThan">
      <formula>0.0000001</formula>
    </cfRule>
  </conditionalFormatting>
  <conditionalFormatting sqref="F23:G23">
    <cfRule type="cellIs" dxfId="132" priority="129" stopIfTrue="1" operator="equal">
      <formula>0</formula>
    </cfRule>
    <cfRule type="cellIs" dxfId="131" priority="130" stopIfTrue="1" operator="greaterThan">
      <formula>0.0000001</formula>
    </cfRule>
  </conditionalFormatting>
  <conditionalFormatting sqref="F23:G23">
    <cfRule type="cellIs" dxfId="130" priority="127" stopIfTrue="1" operator="equal">
      <formula>0</formula>
    </cfRule>
    <cfRule type="cellIs" dxfId="129" priority="128" stopIfTrue="1" operator="greaterThan">
      <formula>0.0000001</formula>
    </cfRule>
  </conditionalFormatting>
  <conditionalFormatting sqref="F23:G23">
    <cfRule type="cellIs" dxfId="128" priority="125" stopIfTrue="1" operator="equal">
      <formula>0</formula>
    </cfRule>
    <cfRule type="cellIs" dxfId="127" priority="126" stopIfTrue="1" operator="greaterThan">
      <formula>0.0000001</formula>
    </cfRule>
  </conditionalFormatting>
  <conditionalFormatting sqref="F23:G23">
    <cfRule type="cellIs" dxfId="126" priority="123" stopIfTrue="1" operator="equal">
      <formula>0</formula>
    </cfRule>
    <cfRule type="cellIs" dxfId="125" priority="124" stopIfTrue="1" operator="greaterThan">
      <formula>0.0000001</formula>
    </cfRule>
  </conditionalFormatting>
  <conditionalFormatting sqref="F23:G23">
    <cfRule type="cellIs" dxfId="124" priority="121" stopIfTrue="1" operator="equal">
      <formula>0</formula>
    </cfRule>
    <cfRule type="cellIs" dxfId="123" priority="122" stopIfTrue="1" operator="greaterThan">
      <formula>0.0000001</formula>
    </cfRule>
  </conditionalFormatting>
  <conditionalFormatting sqref="F23:G23">
    <cfRule type="cellIs" dxfId="122" priority="119" stopIfTrue="1" operator="equal">
      <formula>0</formula>
    </cfRule>
    <cfRule type="cellIs" dxfId="121" priority="120" stopIfTrue="1" operator="greaterThan">
      <formula>0.0000001</formula>
    </cfRule>
  </conditionalFormatting>
  <conditionalFormatting sqref="F23:G23">
    <cfRule type="cellIs" dxfId="120" priority="117" stopIfTrue="1" operator="equal">
      <formula>0</formula>
    </cfRule>
    <cfRule type="cellIs" dxfId="119" priority="118" stopIfTrue="1" operator="greaterThan">
      <formula>0.0000001</formula>
    </cfRule>
  </conditionalFormatting>
  <conditionalFormatting sqref="F23:G23">
    <cfRule type="cellIs" dxfId="118" priority="115" stopIfTrue="1" operator="equal">
      <formula>0</formula>
    </cfRule>
    <cfRule type="cellIs" dxfId="117" priority="116" stopIfTrue="1" operator="greaterThan">
      <formula>0.0000001</formula>
    </cfRule>
  </conditionalFormatting>
  <conditionalFormatting sqref="F23:G23">
    <cfRule type="cellIs" dxfId="116" priority="113" stopIfTrue="1" operator="equal">
      <formula>0</formula>
    </cfRule>
    <cfRule type="cellIs" dxfId="115" priority="114" stopIfTrue="1" operator="greaterThan">
      <formula>0.0000001</formula>
    </cfRule>
  </conditionalFormatting>
  <conditionalFormatting sqref="F23:G23">
    <cfRule type="cellIs" dxfId="114" priority="111" stopIfTrue="1" operator="equal">
      <formula>0</formula>
    </cfRule>
    <cfRule type="cellIs" dxfId="113" priority="112" stopIfTrue="1" operator="greaterThan">
      <formula>0.0000001</formula>
    </cfRule>
  </conditionalFormatting>
  <conditionalFormatting sqref="F23:G23">
    <cfRule type="cellIs" dxfId="112" priority="109" stopIfTrue="1" operator="equal">
      <formula>0</formula>
    </cfRule>
    <cfRule type="cellIs" dxfId="111" priority="110" stopIfTrue="1" operator="greaterThan">
      <formula>0.0000001</formula>
    </cfRule>
  </conditionalFormatting>
  <conditionalFormatting sqref="F23:G23">
    <cfRule type="cellIs" dxfId="110" priority="107" stopIfTrue="1" operator="equal">
      <formula>0</formula>
    </cfRule>
    <cfRule type="cellIs" dxfId="109" priority="108" stopIfTrue="1" operator="greaterThan">
      <formula>0.0000001</formula>
    </cfRule>
  </conditionalFormatting>
  <conditionalFormatting sqref="F23:G23">
    <cfRule type="cellIs" dxfId="108" priority="105" stopIfTrue="1" operator="equal">
      <formula>0</formula>
    </cfRule>
    <cfRule type="cellIs" dxfId="107" priority="106" stopIfTrue="1" operator="greaterThan">
      <formula>0.0000001</formula>
    </cfRule>
  </conditionalFormatting>
  <conditionalFormatting sqref="H23">
    <cfRule type="cellIs" dxfId="106" priority="85" stopIfTrue="1" operator="equal">
      <formula>0</formula>
    </cfRule>
    <cfRule type="cellIs" dxfId="105" priority="86" stopIfTrue="1" operator="greaterThan">
      <formula>0.0000001</formula>
    </cfRule>
  </conditionalFormatting>
  <conditionalFormatting sqref="H23">
    <cfRule type="cellIs" dxfId="104" priority="83" stopIfTrue="1" operator="equal">
      <formula>0</formula>
    </cfRule>
    <cfRule type="cellIs" dxfId="103" priority="84" stopIfTrue="1" operator="greaterThan">
      <formula>0.0000001</formula>
    </cfRule>
  </conditionalFormatting>
  <conditionalFormatting sqref="H23">
    <cfRule type="cellIs" dxfId="102" priority="81" stopIfTrue="1" operator="equal">
      <formula>0</formula>
    </cfRule>
    <cfRule type="cellIs" dxfId="101" priority="82" stopIfTrue="1" operator="greaterThan">
      <formula>0.0000001</formula>
    </cfRule>
  </conditionalFormatting>
  <conditionalFormatting sqref="H23">
    <cfRule type="cellIs" dxfId="100" priority="79" stopIfTrue="1" operator="equal">
      <formula>0</formula>
    </cfRule>
    <cfRule type="cellIs" dxfId="99" priority="80" stopIfTrue="1" operator="greaterThan">
      <formula>0.0000001</formula>
    </cfRule>
  </conditionalFormatting>
  <conditionalFormatting sqref="H23">
    <cfRule type="cellIs" dxfId="98" priority="75" stopIfTrue="1" operator="equal">
      <formula>0</formula>
    </cfRule>
    <cfRule type="cellIs" dxfId="97" priority="76" stopIfTrue="1" operator="greaterThan">
      <formula>0.0000001</formula>
    </cfRule>
  </conditionalFormatting>
  <conditionalFormatting sqref="H23">
    <cfRule type="cellIs" dxfId="96" priority="91" stopIfTrue="1" operator="equal">
      <formula>0</formula>
    </cfRule>
    <cfRule type="cellIs" dxfId="95" priority="92" stopIfTrue="1" operator="greaterThan">
      <formula>0.0000001</formula>
    </cfRule>
  </conditionalFormatting>
  <conditionalFormatting sqref="H23">
    <cfRule type="cellIs" dxfId="94" priority="77" stopIfTrue="1" operator="equal">
      <formula>0</formula>
    </cfRule>
    <cfRule type="cellIs" dxfId="93" priority="78" stopIfTrue="1" operator="greaterThan">
      <formula>0.0000001</formula>
    </cfRule>
  </conditionalFormatting>
  <conditionalFormatting sqref="H23">
    <cfRule type="cellIs" dxfId="92" priority="101" stopIfTrue="1" operator="equal">
      <formula>0</formula>
    </cfRule>
    <cfRule type="cellIs" dxfId="91" priority="102" stopIfTrue="1" operator="greaterThan">
      <formula>0.0000001</formula>
    </cfRule>
  </conditionalFormatting>
  <conditionalFormatting sqref="H23">
    <cfRule type="cellIs" dxfId="90" priority="99" stopIfTrue="1" operator="equal">
      <formula>0</formula>
    </cfRule>
    <cfRule type="cellIs" dxfId="89" priority="100" stopIfTrue="1" operator="greaterThan">
      <formula>0.0000001</formula>
    </cfRule>
  </conditionalFormatting>
  <conditionalFormatting sqref="H23">
    <cfRule type="cellIs" dxfId="88" priority="97" stopIfTrue="1" operator="equal">
      <formula>0</formula>
    </cfRule>
    <cfRule type="cellIs" dxfId="87" priority="98" stopIfTrue="1" operator="greaterThan">
      <formula>0.0000001</formula>
    </cfRule>
  </conditionalFormatting>
  <conditionalFormatting sqref="H23">
    <cfRule type="cellIs" dxfId="86" priority="95" stopIfTrue="1" operator="equal">
      <formula>0</formula>
    </cfRule>
    <cfRule type="cellIs" dxfId="85" priority="96" stopIfTrue="1" operator="greaterThan">
      <formula>0.0000001</formula>
    </cfRule>
  </conditionalFormatting>
  <conditionalFormatting sqref="H23">
    <cfRule type="cellIs" dxfId="84" priority="93" stopIfTrue="1" operator="equal">
      <formula>0</formula>
    </cfRule>
    <cfRule type="cellIs" dxfId="83" priority="94" stopIfTrue="1" operator="greaterThan">
      <formula>0.0000001</formula>
    </cfRule>
  </conditionalFormatting>
  <conditionalFormatting sqref="H23">
    <cfRule type="cellIs" dxfId="82" priority="89" stopIfTrue="1" operator="equal">
      <formula>0</formula>
    </cfRule>
    <cfRule type="cellIs" dxfId="81" priority="90" stopIfTrue="1" operator="greaterThan">
      <formula>0.0000001</formula>
    </cfRule>
  </conditionalFormatting>
  <conditionalFormatting sqref="H23">
    <cfRule type="cellIs" dxfId="80" priority="87" stopIfTrue="1" operator="equal">
      <formula>0</formula>
    </cfRule>
    <cfRule type="cellIs" dxfId="79" priority="88" stopIfTrue="1" operator="greaterThan">
      <formula>0.0000001</formula>
    </cfRule>
  </conditionalFormatting>
  <conditionalFormatting sqref="H23">
    <cfRule type="cellIs" dxfId="78" priority="103" stopIfTrue="1" operator="equal">
      <formula>0</formula>
    </cfRule>
    <cfRule type="cellIs" dxfId="77" priority="104" stopIfTrue="1" operator="greaterThan">
      <formula>0.0000001</formula>
    </cfRule>
  </conditionalFormatting>
  <conditionalFormatting sqref="E27">
    <cfRule type="cellIs" dxfId="76" priority="71" stopIfTrue="1" operator="equal">
      <formula>0</formula>
    </cfRule>
    <cfRule type="cellIs" dxfId="75" priority="72" stopIfTrue="1" operator="greaterThan">
      <formula>0.0000001</formula>
    </cfRule>
  </conditionalFormatting>
  <conditionalFormatting sqref="E27">
    <cfRule type="cellIs" dxfId="74" priority="67" stopIfTrue="1" operator="equal">
      <formula>0</formula>
    </cfRule>
    <cfRule type="cellIs" dxfId="73" priority="68" stopIfTrue="1" operator="greaterThan">
      <formula>0.0000001</formula>
    </cfRule>
  </conditionalFormatting>
  <conditionalFormatting sqref="E27">
    <cfRule type="cellIs" dxfId="72" priority="61" stopIfTrue="1" operator="equal">
      <formula>0</formula>
    </cfRule>
    <cfRule type="cellIs" dxfId="71" priority="62" stopIfTrue="1" operator="greaterThan">
      <formula>0.0000001</formula>
    </cfRule>
  </conditionalFormatting>
  <conditionalFormatting sqref="F27:G27">
    <cfRule type="cellIs" dxfId="70" priority="57" stopIfTrue="1" operator="equal">
      <formula>0</formula>
    </cfRule>
    <cfRule type="cellIs" dxfId="69" priority="58" stopIfTrue="1" operator="greaterThan">
      <formula>0.0000001</formula>
    </cfRule>
  </conditionalFormatting>
  <conditionalFormatting sqref="F27:G27">
    <cfRule type="cellIs" dxfId="68" priority="55" stopIfTrue="1" operator="equal">
      <formula>0</formula>
    </cfRule>
    <cfRule type="cellIs" dxfId="67" priority="56" stopIfTrue="1" operator="greaterThan">
      <formula>0.0000001</formula>
    </cfRule>
  </conditionalFormatting>
  <conditionalFormatting sqref="F27:G27">
    <cfRule type="cellIs" dxfId="66" priority="53" stopIfTrue="1" operator="equal">
      <formula>0</formula>
    </cfRule>
    <cfRule type="cellIs" dxfId="65" priority="54" stopIfTrue="1" operator="greaterThan">
      <formula>0.0000001</formula>
    </cfRule>
  </conditionalFormatting>
  <conditionalFormatting sqref="F27:G27">
    <cfRule type="cellIs" dxfId="64" priority="51" stopIfTrue="1" operator="equal">
      <formula>0</formula>
    </cfRule>
    <cfRule type="cellIs" dxfId="63" priority="52" stopIfTrue="1" operator="greaterThan">
      <formula>0.0000001</formula>
    </cfRule>
  </conditionalFormatting>
  <conditionalFormatting sqref="F27:G27">
    <cfRule type="cellIs" dxfId="62" priority="49" stopIfTrue="1" operator="equal">
      <formula>0</formula>
    </cfRule>
    <cfRule type="cellIs" dxfId="61" priority="50" stopIfTrue="1" operator="greaterThan">
      <formula>0.0000001</formula>
    </cfRule>
  </conditionalFormatting>
  <conditionalFormatting sqref="F27:G27">
    <cfRule type="cellIs" dxfId="60" priority="47" stopIfTrue="1" operator="equal">
      <formula>0</formula>
    </cfRule>
    <cfRule type="cellIs" dxfId="59" priority="48" stopIfTrue="1" operator="greaterThan">
      <formula>0.0000001</formula>
    </cfRule>
  </conditionalFormatting>
  <conditionalFormatting sqref="F27:G27">
    <cfRule type="cellIs" dxfId="58" priority="45" stopIfTrue="1" operator="equal">
      <formula>0</formula>
    </cfRule>
    <cfRule type="cellIs" dxfId="57" priority="46" stopIfTrue="1" operator="greaterThan">
      <formula>0.0000001</formula>
    </cfRule>
  </conditionalFormatting>
  <conditionalFormatting sqref="F27:G27">
    <cfRule type="cellIs" dxfId="56" priority="41" stopIfTrue="1" operator="equal">
      <formula>0</formula>
    </cfRule>
    <cfRule type="cellIs" dxfId="55" priority="42" stopIfTrue="1" operator="greaterThan">
      <formula>0.0000001</formula>
    </cfRule>
  </conditionalFormatting>
  <conditionalFormatting sqref="F27:G27">
    <cfRule type="cellIs" dxfId="54" priority="37" stopIfTrue="1" operator="equal">
      <formula>0</formula>
    </cfRule>
    <cfRule type="cellIs" dxfId="53" priority="38" stopIfTrue="1" operator="greaterThan">
      <formula>0.0000001</formula>
    </cfRule>
  </conditionalFormatting>
  <conditionalFormatting sqref="F27:G27">
    <cfRule type="cellIs" dxfId="52" priority="31" stopIfTrue="1" operator="equal">
      <formula>0</formula>
    </cfRule>
    <cfRule type="cellIs" dxfId="51" priority="32" stopIfTrue="1" operator="greaterThan">
      <formula>0.0000001</formula>
    </cfRule>
  </conditionalFormatting>
  <conditionalFormatting sqref="H27">
    <cfRule type="cellIs" dxfId="50" priority="27" stopIfTrue="1" operator="equal">
      <formula>0</formula>
    </cfRule>
    <cfRule type="cellIs" dxfId="49" priority="28" stopIfTrue="1" operator="greaterThan">
      <formula>0.0000001</formula>
    </cfRule>
  </conditionalFormatting>
  <conditionalFormatting sqref="H27">
    <cfRule type="cellIs" dxfId="48" priority="25" stopIfTrue="1" operator="equal">
      <formula>0</formula>
    </cfRule>
    <cfRule type="cellIs" dxfId="47" priority="26" stopIfTrue="1" operator="greaterThan">
      <formula>0.0000001</formula>
    </cfRule>
  </conditionalFormatting>
  <conditionalFormatting sqref="H27">
    <cfRule type="cellIs" dxfId="46" priority="23" stopIfTrue="1" operator="equal">
      <formula>0</formula>
    </cfRule>
    <cfRule type="cellIs" dxfId="45" priority="24" stopIfTrue="1" operator="greaterThan">
      <formula>0.0000001</formula>
    </cfRule>
  </conditionalFormatting>
  <conditionalFormatting sqref="H27">
    <cfRule type="cellIs" dxfId="44" priority="21" stopIfTrue="1" operator="equal">
      <formula>0</formula>
    </cfRule>
    <cfRule type="cellIs" dxfId="43" priority="22" stopIfTrue="1" operator="greaterThan">
      <formula>0.0000001</formula>
    </cfRule>
  </conditionalFormatting>
  <conditionalFormatting sqref="H27">
    <cfRule type="cellIs" dxfId="42" priority="19" stopIfTrue="1" operator="equal">
      <formula>0</formula>
    </cfRule>
    <cfRule type="cellIs" dxfId="41" priority="20" stopIfTrue="1" operator="greaterThan">
      <formula>0.0000001</formula>
    </cfRule>
  </conditionalFormatting>
  <conditionalFormatting sqref="H27">
    <cfRule type="cellIs" dxfId="40" priority="17" stopIfTrue="1" operator="equal">
      <formula>0</formula>
    </cfRule>
    <cfRule type="cellIs" dxfId="39" priority="18" stopIfTrue="1" operator="greaterThan">
      <formula>0.0000001</formula>
    </cfRule>
  </conditionalFormatting>
  <conditionalFormatting sqref="H27">
    <cfRule type="cellIs" dxfId="38" priority="15" stopIfTrue="1" operator="equal">
      <formula>0</formula>
    </cfRule>
    <cfRule type="cellIs" dxfId="37" priority="16" stopIfTrue="1" operator="greaterThan">
      <formula>0.0000001</formula>
    </cfRule>
  </conditionalFormatting>
  <conditionalFormatting sqref="H27">
    <cfRule type="cellIs" dxfId="36" priority="13" stopIfTrue="1" operator="equal">
      <formula>0</formula>
    </cfRule>
    <cfRule type="cellIs" dxfId="35" priority="14" stopIfTrue="1" operator="greaterThan">
      <formula>0.0000001</formula>
    </cfRule>
  </conditionalFormatting>
  <conditionalFormatting sqref="H27">
    <cfRule type="cellIs" dxfId="34" priority="11" stopIfTrue="1" operator="equal">
      <formula>0</formula>
    </cfRule>
    <cfRule type="cellIs" dxfId="33" priority="12" stopIfTrue="1" operator="greaterThan">
      <formula>0.0000001</formula>
    </cfRule>
  </conditionalFormatting>
  <conditionalFormatting sqref="H27">
    <cfRule type="cellIs" dxfId="32" priority="9" stopIfTrue="1" operator="equal">
      <formula>0</formula>
    </cfRule>
    <cfRule type="cellIs" dxfId="31" priority="10" stopIfTrue="1" operator="greaterThan">
      <formula>0.0000001</formula>
    </cfRule>
  </conditionalFormatting>
  <conditionalFormatting sqref="H27">
    <cfRule type="cellIs" dxfId="30" priority="7" stopIfTrue="1" operator="equal">
      <formula>0</formula>
    </cfRule>
    <cfRule type="cellIs" dxfId="29" priority="8" stopIfTrue="1" operator="greaterThan">
      <formula>0.0000001</formula>
    </cfRule>
  </conditionalFormatting>
  <conditionalFormatting sqref="H27">
    <cfRule type="cellIs" dxfId="28" priority="5" stopIfTrue="1" operator="equal">
      <formula>0</formula>
    </cfRule>
    <cfRule type="cellIs" dxfId="27" priority="6" stopIfTrue="1" operator="greaterThan">
      <formula>0.0000001</formula>
    </cfRule>
  </conditionalFormatting>
  <conditionalFormatting sqref="H27">
    <cfRule type="cellIs" dxfId="26" priority="3" stopIfTrue="1" operator="equal">
      <formula>0</formula>
    </cfRule>
    <cfRule type="cellIs" dxfId="25" priority="4" stopIfTrue="1" operator="greaterThan">
      <formula>0.0000001</formula>
    </cfRule>
  </conditionalFormatting>
  <conditionalFormatting sqref="H27">
    <cfRule type="cellIs" dxfId="24" priority="1" stopIfTrue="1" operator="equal">
      <formula>0</formula>
    </cfRule>
    <cfRule type="cellIs" dxfId="23" priority="2" stopIfTrue="1" operator="greaterThan">
      <formula>0.0000001</formula>
    </cfRule>
  </conditionalFormatting>
  <conditionalFormatting sqref="E27:G27">
    <cfRule type="cellIs" dxfId="22" priority="73" stopIfTrue="1" operator="equal">
      <formula>0</formula>
    </cfRule>
    <cfRule type="cellIs" dxfId="21" priority="74" stopIfTrue="1" operator="greaterThan">
      <formula>0.0000001</formula>
    </cfRule>
  </conditionalFormatting>
  <conditionalFormatting sqref="E27">
    <cfRule type="cellIs" dxfId="20" priority="69" stopIfTrue="1" operator="equal">
      <formula>0</formula>
    </cfRule>
    <cfRule type="cellIs" dxfId="19" priority="70" stopIfTrue="1" operator="greaterThan">
      <formula>0.0000001</formula>
    </cfRule>
  </conditionalFormatting>
  <conditionalFormatting sqref="E27">
    <cfRule type="cellIs" dxfId="18" priority="65" stopIfTrue="1" operator="equal">
      <formula>0</formula>
    </cfRule>
    <cfRule type="cellIs" dxfId="17" priority="66" stopIfTrue="1" operator="greaterThan">
      <formula>0.0000001</formula>
    </cfRule>
  </conditionalFormatting>
  <conditionalFormatting sqref="E27">
    <cfRule type="cellIs" dxfId="16" priority="63" stopIfTrue="1" operator="equal">
      <formula>0</formula>
    </cfRule>
    <cfRule type="cellIs" dxfId="15" priority="64" stopIfTrue="1" operator="greaterThan">
      <formula>0.0000001</formula>
    </cfRule>
  </conditionalFormatting>
  <conditionalFormatting sqref="E27">
    <cfRule type="cellIs" dxfId="14" priority="59" stopIfTrue="1" operator="equal">
      <formula>0</formula>
    </cfRule>
    <cfRule type="cellIs" dxfId="13" priority="60" stopIfTrue="1" operator="greaterThan">
      <formula>0.0000001</formula>
    </cfRule>
  </conditionalFormatting>
  <conditionalFormatting sqref="F27:G27">
    <cfRule type="cellIs" dxfId="12" priority="43" stopIfTrue="1" operator="equal">
      <formula>0</formula>
    </cfRule>
    <cfRule type="cellIs" dxfId="11" priority="44" stopIfTrue="1" operator="greaterThan">
      <formula>0.0000001</formula>
    </cfRule>
  </conditionalFormatting>
  <conditionalFormatting sqref="F27:G27">
    <cfRule type="cellIs" dxfId="10" priority="39" stopIfTrue="1" operator="equal">
      <formula>0</formula>
    </cfRule>
    <cfRule type="cellIs" dxfId="9" priority="40" stopIfTrue="1" operator="greaterThan">
      <formula>0.0000001</formula>
    </cfRule>
  </conditionalFormatting>
  <conditionalFormatting sqref="F27:G27">
    <cfRule type="cellIs" dxfId="8" priority="35" stopIfTrue="1" operator="equal">
      <formula>0</formula>
    </cfRule>
    <cfRule type="cellIs" dxfId="7" priority="36" stopIfTrue="1" operator="greaterThan">
      <formula>0.0000001</formula>
    </cfRule>
  </conditionalFormatting>
  <conditionalFormatting sqref="F27:G27">
    <cfRule type="cellIs" dxfId="6" priority="33" stopIfTrue="1" operator="equal">
      <formula>0</formula>
    </cfRule>
    <cfRule type="cellIs" dxfId="5" priority="34" stopIfTrue="1" operator="greaterThan">
      <formula>0.0000001</formula>
    </cfRule>
  </conditionalFormatting>
  <conditionalFormatting sqref="H27">
    <cfRule type="cellIs" dxfId="4" priority="29" stopIfTrue="1" operator="equal">
      <formula>0</formula>
    </cfRule>
    <cfRule type="cellIs" dxfId="3" priority="30" stopIfTrue="1" operator="greaterThan">
      <formula>0.0000001</formula>
    </cfRule>
  </conditionalFormatting>
  <printOptions horizontalCentered="1"/>
  <pageMargins left="0.39370078740157483" right="0.35433070866141736" top="1.5748031496062993" bottom="0.35433070866141736" header="0.31496062992125984" footer="0.31496062992125984"/>
  <pageSetup paperSize="9" scale="55" firstPageNumber="0" fitToHeight="0" orientation="landscape" r:id="rId1"/>
  <headerFooter alignWithMargins="0"/>
  <colBreaks count="1" manualBreakCount="1">
    <brk id="8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53"/>
  <sheetViews>
    <sheetView view="pageBreakPreview" topLeftCell="A7" zoomScale="60" zoomScaleNormal="60" workbookViewId="0">
      <selection activeCell="C18" sqref="C18:C19"/>
    </sheetView>
  </sheetViews>
  <sheetFormatPr defaultRowHeight="12.75" x14ac:dyDescent="0.2"/>
  <cols>
    <col min="1" max="1" width="16.7109375" style="51" customWidth="1"/>
    <col min="2" max="2" width="89.140625" style="51" bestFit="1" customWidth="1"/>
    <col min="3" max="3" width="12.28515625" style="51" customWidth="1"/>
    <col min="4" max="4" width="27.7109375" style="74" customWidth="1"/>
    <col min="5" max="7" width="8.140625" style="51" customWidth="1"/>
    <col min="8" max="8" width="8.7109375" style="51" customWidth="1"/>
    <col min="9" max="9" width="9" style="51" customWidth="1"/>
    <col min="10" max="10" width="8.140625" style="51" customWidth="1"/>
    <col min="11" max="12" width="8.140625" style="67" customWidth="1"/>
    <col min="13" max="13" width="8.140625" style="51" customWidth="1"/>
    <col min="14" max="14" width="8.140625" style="68" customWidth="1"/>
    <col min="15" max="24" width="8.140625" style="51" customWidth="1"/>
    <col min="25" max="25" width="18.85546875" style="51" bestFit="1" customWidth="1"/>
    <col min="26" max="216" width="9.140625" style="51"/>
    <col min="217" max="217" width="16.7109375" style="51" customWidth="1"/>
    <col min="218" max="218" width="52.5703125" style="51" customWidth="1"/>
    <col min="219" max="219" width="12.28515625" style="51" customWidth="1"/>
    <col min="220" max="220" width="27.7109375" style="51" customWidth="1"/>
    <col min="221" max="223" width="8.140625" style="51" customWidth="1"/>
    <col min="224" max="224" width="8.7109375" style="51" customWidth="1"/>
    <col min="225" max="225" width="9" style="51" customWidth="1"/>
    <col min="226" max="240" width="8.140625" style="51" customWidth="1"/>
    <col min="241" max="280" width="0" style="51" hidden="1" customWidth="1"/>
    <col min="281" max="281" width="18.85546875" style="51" bestFit="1" customWidth="1"/>
    <col min="282" max="472" width="9.140625" style="51"/>
    <col min="473" max="473" width="16.7109375" style="51" customWidth="1"/>
    <col min="474" max="474" width="52.5703125" style="51" customWidth="1"/>
    <col min="475" max="475" width="12.28515625" style="51" customWidth="1"/>
    <col min="476" max="476" width="27.7109375" style="51" customWidth="1"/>
    <col min="477" max="479" width="8.140625" style="51" customWidth="1"/>
    <col min="480" max="480" width="8.7109375" style="51" customWidth="1"/>
    <col min="481" max="481" width="9" style="51" customWidth="1"/>
    <col min="482" max="496" width="8.140625" style="51" customWidth="1"/>
    <col min="497" max="536" width="0" style="51" hidden="1" customWidth="1"/>
    <col min="537" max="537" width="18.85546875" style="51" bestFit="1" customWidth="1"/>
    <col min="538" max="728" width="9.140625" style="51"/>
    <col min="729" max="729" width="16.7109375" style="51" customWidth="1"/>
    <col min="730" max="730" width="52.5703125" style="51" customWidth="1"/>
    <col min="731" max="731" width="12.28515625" style="51" customWidth="1"/>
    <col min="732" max="732" width="27.7109375" style="51" customWidth="1"/>
    <col min="733" max="735" width="8.140625" style="51" customWidth="1"/>
    <col min="736" max="736" width="8.7109375" style="51" customWidth="1"/>
    <col min="737" max="737" width="9" style="51" customWidth="1"/>
    <col min="738" max="752" width="8.140625" style="51" customWidth="1"/>
    <col min="753" max="792" width="0" style="51" hidden="1" customWidth="1"/>
    <col min="793" max="793" width="18.85546875" style="51" bestFit="1" customWidth="1"/>
    <col min="794" max="984" width="9.140625" style="51"/>
    <col min="985" max="985" width="16.7109375" style="51" customWidth="1"/>
    <col min="986" max="986" width="52.5703125" style="51" customWidth="1"/>
    <col min="987" max="987" width="12.28515625" style="51" customWidth="1"/>
    <col min="988" max="988" width="27.7109375" style="51" customWidth="1"/>
    <col min="989" max="991" width="8.140625" style="51" customWidth="1"/>
    <col min="992" max="992" width="8.7109375" style="51" customWidth="1"/>
    <col min="993" max="993" width="9" style="51" customWidth="1"/>
    <col min="994" max="1008" width="8.140625" style="51" customWidth="1"/>
    <col min="1009" max="1048" width="0" style="51" hidden="1" customWidth="1"/>
    <col min="1049" max="1049" width="18.85546875" style="51" bestFit="1" customWidth="1"/>
    <col min="1050" max="1240" width="9.140625" style="51"/>
    <col min="1241" max="1241" width="16.7109375" style="51" customWidth="1"/>
    <col min="1242" max="1242" width="52.5703125" style="51" customWidth="1"/>
    <col min="1243" max="1243" width="12.28515625" style="51" customWidth="1"/>
    <col min="1244" max="1244" width="27.7109375" style="51" customWidth="1"/>
    <col min="1245" max="1247" width="8.140625" style="51" customWidth="1"/>
    <col min="1248" max="1248" width="8.7109375" style="51" customWidth="1"/>
    <col min="1249" max="1249" width="9" style="51" customWidth="1"/>
    <col min="1250" max="1264" width="8.140625" style="51" customWidth="1"/>
    <col min="1265" max="1304" width="0" style="51" hidden="1" customWidth="1"/>
    <col min="1305" max="1305" width="18.85546875" style="51" bestFit="1" customWidth="1"/>
    <col min="1306" max="1496" width="9.140625" style="51"/>
    <col min="1497" max="1497" width="16.7109375" style="51" customWidth="1"/>
    <col min="1498" max="1498" width="52.5703125" style="51" customWidth="1"/>
    <col min="1499" max="1499" width="12.28515625" style="51" customWidth="1"/>
    <col min="1500" max="1500" width="27.7109375" style="51" customWidth="1"/>
    <col min="1501" max="1503" width="8.140625" style="51" customWidth="1"/>
    <col min="1504" max="1504" width="8.7109375" style="51" customWidth="1"/>
    <col min="1505" max="1505" width="9" style="51" customWidth="1"/>
    <col min="1506" max="1520" width="8.140625" style="51" customWidth="1"/>
    <col min="1521" max="1560" width="0" style="51" hidden="1" customWidth="1"/>
    <col min="1561" max="1561" width="18.85546875" style="51" bestFit="1" customWidth="1"/>
    <col min="1562" max="1752" width="9.140625" style="51"/>
    <col min="1753" max="1753" width="16.7109375" style="51" customWidth="1"/>
    <col min="1754" max="1754" width="52.5703125" style="51" customWidth="1"/>
    <col min="1755" max="1755" width="12.28515625" style="51" customWidth="1"/>
    <col min="1756" max="1756" width="27.7109375" style="51" customWidth="1"/>
    <col min="1757" max="1759" width="8.140625" style="51" customWidth="1"/>
    <col min="1760" max="1760" width="8.7109375" style="51" customWidth="1"/>
    <col min="1761" max="1761" width="9" style="51" customWidth="1"/>
    <col min="1762" max="1776" width="8.140625" style="51" customWidth="1"/>
    <col min="1777" max="1816" width="0" style="51" hidden="1" customWidth="1"/>
    <col min="1817" max="1817" width="18.85546875" style="51" bestFit="1" customWidth="1"/>
    <col min="1818" max="2008" width="9.140625" style="51"/>
    <col min="2009" max="2009" width="16.7109375" style="51" customWidth="1"/>
    <col min="2010" max="2010" width="52.5703125" style="51" customWidth="1"/>
    <col min="2011" max="2011" width="12.28515625" style="51" customWidth="1"/>
    <col min="2012" max="2012" width="27.7109375" style="51" customWidth="1"/>
    <col min="2013" max="2015" width="8.140625" style="51" customWidth="1"/>
    <col min="2016" max="2016" width="8.7109375" style="51" customWidth="1"/>
    <col min="2017" max="2017" width="9" style="51" customWidth="1"/>
    <col min="2018" max="2032" width="8.140625" style="51" customWidth="1"/>
    <col min="2033" max="2072" width="0" style="51" hidden="1" customWidth="1"/>
    <col min="2073" max="2073" width="18.85546875" style="51" bestFit="1" customWidth="1"/>
    <col min="2074" max="2264" width="9.140625" style="51"/>
    <col min="2265" max="2265" width="16.7109375" style="51" customWidth="1"/>
    <col min="2266" max="2266" width="52.5703125" style="51" customWidth="1"/>
    <col min="2267" max="2267" width="12.28515625" style="51" customWidth="1"/>
    <col min="2268" max="2268" width="27.7109375" style="51" customWidth="1"/>
    <col min="2269" max="2271" width="8.140625" style="51" customWidth="1"/>
    <col min="2272" max="2272" width="8.7109375" style="51" customWidth="1"/>
    <col min="2273" max="2273" width="9" style="51" customWidth="1"/>
    <col min="2274" max="2288" width="8.140625" style="51" customWidth="1"/>
    <col min="2289" max="2328" width="0" style="51" hidden="1" customWidth="1"/>
    <col min="2329" max="2329" width="18.85546875" style="51" bestFit="1" customWidth="1"/>
    <col min="2330" max="2520" width="9.140625" style="51"/>
    <col min="2521" max="2521" width="16.7109375" style="51" customWidth="1"/>
    <col min="2522" max="2522" width="52.5703125" style="51" customWidth="1"/>
    <col min="2523" max="2523" width="12.28515625" style="51" customWidth="1"/>
    <col min="2524" max="2524" width="27.7109375" style="51" customWidth="1"/>
    <col min="2525" max="2527" width="8.140625" style="51" customWidth="1"/>
    <col min="2528" max="2528" width="8.7109375" style="51" customWidth="1"/>
    <col min="2529" max="2529" width="9" style="51" customWidth="1"/>
    <col min="2530" max="2544" width="8.140625" style="51" customWidth="1"/>
    <col min="2545" max="2584" width="0" style="51" hidden="1" customWidth="1"/>
    <col min="2585" max="2585" width="18.85546875" style="51" bestFit="1" customWidth="1"/>
    <col min="2586" max="2776" width="9.140625" style="51"/>
    <col min="2777" max="2777" width="16.7109375" style="51" customWidth="1"/>
    <col min="2778" max="2778" width="52.5703125" style="51" customWidth="1"/>
    <col min="2779" max="2779" width="12.28515625" style="51" customWidth="1"/>
    <col min="2780" max="2780" width="27.7109375" style="51" customWidth="1"/>
    <col min="2781" max="2783" width="8.140625" style="51" customWidth="1"/>
    <col min="2784" max="2784" width="8.7109375" style="51" customWidth="1"/>
    <col min="2785" max="2785" width="9" style="51" customWidth="1"/>
    <col min="2786" max="2800" width="8.140625" style="51" customWidth="1"/>
    <col min="2801" max="2840" width="0" style="51" hidden="1" customWidth="1"/>
    <col min="2841" max="2841" width="18.85546875" style="51" bestFit="1" customWidth="1"/>
    <col min="2842" max="3032" width="9.140625" style="51"/>
    <col min="3033" max="3033" width="16.7109375" style="51" customWidth="1"/>
    <col min="3034" max="3034" width="52.5703125" style="51" customWidth="1"/>
    <col min="3035" max="3035" width="12.28515625" style="51" customWidth="1"/>
    <col min="3036" max="3036" width="27.7109375" style="51" customWidth="1"/>
    <col min="3037" max="3039" width="8.140625" style="51" customWidth="1"/>
    <col min="3040" max="3040" width="8.7109375" style="51" customWidth="1"/>
    <col min="3041" max="3041" width="9" style="51" customWidth="1"/>
    <col min="3042" max="3056" width="8.140625" style="51" customWidth="1"/>
    <col min="3057" max="3096" width="0" style="51" hidden="1" customWidth="1"/>
    <col min="3097" max="3097" width="18.85546875" style="51" bestFit="1" customWidth="1"/>
    <col min="3098" max="3288" width="9.140625" style="51"/>
    <col min="3289" max="3289" width="16.7109375" style="51" customWidth="1"/>
    <col min="3290" max="3290" width="52.5703125" style="51" customWidth="1"/>
    <col min="3291" max="3291" width="12.28515625" style="51" customWidth="1"/>
    <col min="3292" max="3292" width="27.7109375" style="51" customWidth="1"/>
    <col min="3293" max="3295" width="8.140625" style="51" customWidth="1"/>
    <col min="3296" max="3296" width="8.7109375" style="51" customWidth="1"/>
    <col min="3297" max="3297" width="9" style="51" customWidth="1"/>
    <col min="3298" max="3312" width="8.140625" style="51" customWidth="1"/>
    <col min="3313" max="3352" width="0" style="51" hidden="1" customWidth="1"/>
    <col min="3353" max="3353" width="18.85546875" style="51" bestFit="1" customWidth="1"/>
    <col min="3354" max="3544" width="9.140625" style="51"/>
    <col min="3545" max="3545" width="16.7109375" style="51" customWidth="1"/>
    <col min="3546" max="3546" width="52.5703125" style="51" customWidth="1"/>
    <col min="3547" max="3547" width="12.28515625" style="51" customWidth="1"/>
    <col min="3548" max="3548" width="27.7109375" style="51" customWidth="1"/>
    <col min="3549" max="3551" width="8.140625" style="51" customWidth="1"/>
    <col min="3552" max="3552" width="8.7109375" style="51" customWidth="1"/>
    <col min="3553" max="3553" width="9" style="51" customWidth="1"/>
    <col min="3554" max="3568" width="8.140625" style="51" customWidth="1"/>
    <col min="3569" max="3608" width="0" style="51" hidden="1" customWidth="1"/>
    <col min="3609" max="3609" width="18.85546875" style="51" bestFit="1" customWidth="1"/>
    <col min="3610" max="3800" width="9.140625" style="51"/>
    <col min="3801" max="3801" width="16.7109375" style="51" customWidth="1"/>
    <col min="3802" max="3802" width="52.5703125" style="51" customWidth="1"/>
    <col min="3803" max="3803" width="12.28515625" style="51" customWidth="1"/>
    <col min="3804" max="3804" width="27.7109375" style="51" customWidth="1"/>
    <col min="3805" max="3807" width="8.140625" style="51" customWidth="1"/>
    <col min="3808" max="3808" width="8.7109375" style="51" customWidth="1"/>
    <col min="3809" max="3809" width="9" style="51" customWidth="1"/>
    <col min="3810" max="3824" width="8.140625" style="51" customWidth="1"/>
    <col min="3825" max="3864" width="0" style="51" hidden="1" customWidth="1"/>
    <col min="3865" max="3865" width="18.85546875" style="51" bestFit="1" customWidth="1"/>
    <col min="3866" max="4056" width="9.140625" style="51"/>
    <col min="4057" max="4057" width="16.7109375" style="51" customWidth="1"/>
    <col min="4058" max="4058" width="52.5703125" style="51" customWidth="1"/>
    <col min="4059" max="4059" width="12.28515625" style="51" customWidth="1"/>
    <col min="4060" max="4060" width="27.7109375" style="51" customWidth="1"/>
    <col min="4061" max="4063" width="8.140625" style="51" customWidth="1"/>
    <col min="4064" max="4064" width="8.7109375" style="51" customWidth="1"/>
    <col min="4065" max="4065" width="9" style="51" customWidth="1"/>
    <col min="4066" max="4080" width="8.140625" style="51" customWidth="1"/>
    <col min="4081" max="4120" width="0" style="51" hidden="1" customWidth="1"/>
    <col min="4121" max="4121" width="18.85546875" style="51" bestFit="1" customWidth="1"/>
    <col min="4122" max="4312" width="9.140625" style="51"/>
    <col min="4313" max="4313" width="16.7109375" style="51" customWidth="1"/>
    <col min="4314" max="4314" width="52.5703125" style="51" customWidth="1"/>
    <col min="4315" max="4315" width="12.28515625" style="51" customWidth="1"/>
    <col min="4316" max="4316" width="27.7109375" style="51" customWidth="1"/>
    <col min="4317" max="4319" width="8.140625" style="51" customWidth="1"/>
    <col min="4320" max="4320" width="8.7109375" style="51" customWidth="1"/>
    <col min="4321" max="4321" width="9" style="51" customWidth="1"/>
    <col min="4322" max="4336" width="8.140625" style="51" customWidth="1"/>
    <col min="4337" max="4376" width="0" style="51" hidden="1" customWidth="1"/>
    <col min="4377" max="4377" width="18.85546875" style="51" bestFit="1" customWidth="1"/>
    <col min="4378" max="4568" width="9.140625" style="51"/>
    <col min="4569" max="4569" width="16.7109375" style="51" customWidth="1"/>
    <col min="4570" max="4570" width="52.5703125" style="51" customWidth="1"/>
    <col min="4571" max="4571" width="12.28515625" style="51" customWidth="1"/>
    <col min="4572" max="4572" width="27.7109375" style="51" customWidth="1"/>
    <col min="4573" max="4575" width="8.140625" style="51" customWidth="1"/>
    <col min="4576" max="4576" width="8.7109375" style="51" customWidth="1"/>
    <col min="4577" max="4577" width="9" style="51" customWidth="1"/>
    <col min="4578" max="4592" width="8.140625" style="51" customWidth="1"/>
    <col min="4593" max="4632" width="0" style="51" hidden="1" customWidth="1"/>
    <col min="4633" max="4633" width="18.85546875" style="51" bestFit="1" customWidth="1"/>
    <col min="4634" max="4824" width="9.140625" style="51"/>
    <col min="4825" max="4825" width="16.7109375" style="51" customWidth="1"/>
    <col min="4826" max="4826" width="52.5703125" style="51" customWidth="1"/>
    <col min="4827" max="4827" width="12.28515625" style="51" customWidth="1"/>
    <col min="4828" max="4828" width="27.7109375" style="51" customWidth="1"/>
    <col min="4829" max="4831" width="8.140625" style="51" customWidth="1"/>
    <col min="4832" max="4832" width="8.7109375" style="51" customWidth="1"/>
    <col min="4833" max="4833" width="9" style="51" customWidth="1"/>
    <col min="4834" max="4848" width="8.140625" style="51" customWidth="1"/>
    <col min="4849" max="4888" width="0" style="51" hidden="1" customWidth="1"/>
    <col min="4889" max="4889" width="18.85546875" style="51" bestFit="1" customWidth="1"/>
    <col min="4890" max="5080" width="9.140625" style="51"/>
    <col min="5081" max="5081" width="16.7109375" style="51" customWidth="1"/>
    <col min="5082" max="5082" width="52.5703125" style="51" customWidth="1"/>
    <col min="5083" max="5083" width="12.28515625" style="51" customWidth="1"/>
    <col min="5084" max="5084" width="27.7109375" style="51" customWidth="1"/>
    <col min="5085" max="5087" width="8.140625" style="51" customWidth="1"/>
    <col min="5088" max="5088" width="8.7109375" style="51" customWidth="1"/>
    <col min="5089" max="5089" width="9" style="51" customWidth="1"/>
    <col min="5090" max="5104" width="8.140625" style="51" customWidth="1"/>
    <col min="5105" max="5144" width="0" style="51" hidden="1" customWidth="1"/>
    <col min="5145" max="5145" width="18.85546875" style="51" bestFit="1" customWidth="1"/>
    <col min="5146" max="5336" width="9.140625" style="51"/>
    <col min="5337" max="5337" width="16.7109375" style="51" customWidth="1"/>
    <col min="5338" max="5338" width="52.5703125" style="51" customWidth="1"/>
    <col min="5339" max="5339" width="12.28515625" style="51" customWidth="1"/>
    <col min="5340" max="5340" width="27.7109375" style="51" customWidth="1"/>
    <col min="5341" max="5343" width="8.140625" style="51" customWidth="1"/>
    <col min="5344" max="5344" width="8.7109375" style="51" customWidth="1"/>
    <col min="5345" max="5345" width="9" style="51" customWidth="1"/>
    <col min="5346" max="5360" width="8.140625" style="51" customWidth="1"/>
    <col min="5361" max="5400" width="0" style="51" hidden="1" customWidth="1"/>
    <col min="5401" max="5401" width="18.85546875" style="51" bestFit="1" customWidth="1"/>
    <col min="5402" max="5592" width="9.140625" style="51"/>
    <col min="5593" max="5593" width="16.7109375" style="51" customWidth="1"/>
    <col min="5594" max="5594" width="52.5703125" style="51" customWidth="1"/>
    <col min="5595" max="5595" width="12.28515625" style="51" customWidth="1"/>
    <col min="5596" max="5596" width="27.7109375" style="51" customWidth="1"/>
    <col min="5597" max="5599" width="8.140625" style="51" customWidth="1"/>
    <col min="5600" max="5600" width="8.7109375" style="51" customWidth="1"/>
    <col min="5601" max="5601" width="9" style="51" customWidth="1"/>
    <col min="5602" max="5616" width="8.140625" style="51" customWidth="1"/>
    <col min="5617" max="5656" width="0" style="51" hidden="1" customWidth="1"/>
    <col min="5657" max="5657" width="18.85546875" style="51" bestFit="1" customWidth="1"/>
    <col min="5658" max="5848" width="9.140625" style="51"/>
    <col min="5849" max="5849" width="16.7109375" style="51" customWidth="1"/>
    <col min="5850" max="5850" width="52.5703125" style="51" customWidth="1"/>
    <col min="5851" max="5851" width="12.28515625" style="51" customWidth="1"/>
    <col min="5852" max="5852" width="27.7109375" style="51" customWidth="1"/>
    <col min="5853" max="5855" width="8.140625" style="51" customWidth="1"/>
    <col min="5856" max="5856" width="8.7109375" style="51" customWidth="1"/>
    <col min="5857" max="5857" width="9" style="51" customWidth="1"/>
    <col min="5858" max="5872" width="8.140625" style="51" customWidth="1"/>
    <col min="5873" max="5912" width="0" style="51" hidden="1" customWidth="1"/>
    <col min="5913" max="5913" width="18.85546875" style="51" bestFit="1" customWidth="1"/>
    <col min="5914" max="6104" width="9.140625" style="51"/>
    <col min="6105" max="6105" width="16.7109375" style="51" customWidth="1"/>
    <col min="6106" max="6106" width="52.5703125" style="51" customWidth="1"/>
    <col min="6107" max="6107" width="12.28515625" style="51" customWidth="1"/>
    <col min="6108" max="6108" width="27.7109375" style="51" customWidth="1"/>
    <col min="6109" max="6111" width="8.140625" style="51" customWidth="1"/>
    <col min="6112" max="6112" width="8.7109375" style="51" customWidth="1"/>
    <col min="6113" max="6113" width="9" style="51" customWidth="1"/>
    <col min="6114" max="6128" width="8.140625" style="51" customWidth="1"/>
    <col min="6129" max="6168" width="0" style="51" hidden="1" customWidth="1"/>
    <col min="6169" max="6169" width="18.85546875" style="51" bestFit="1" customWidth="1"/>
    <col min="6170" max="6360" width="9.140625" style="51"/>
    <col min="6361" max="6361" width="16.7109375" style="51" customWidth="1"/>
    <col min="6362" max="6362" width="52.5703125" style="51" customWidth="1"/>
    <col min="6363" max="6363" width="12.28515625" style="51" customWidth="1"/>
    <col min="6364" max="6364" width="27.7109375" style="51" customWidth="1"/>
    <col min="6365" max="6367" width="8.140625" style="51" customWidth="1"/>
    <col min="6368" max="6368" width="8.7109375" style="51" customWidth="1"/>
    <col min="6369" max="6369" width="9" style="51" customWidth="1"/>
    <col min="6370" max="6384" width="8.140625" style="51" customWidth="1"/>
    <col min="6385" max="6424" width="0" style="51" hidden="1" customWidth="1"/>
    <col min="6425" max="6425" width="18.85546875" style="51" bestFit="1" customWidth="1"/>
    <col min="6426" max="6616" width="9.140625" style="51"/>
    <col min="6617" max="6617" width="16.7109375" style="51" customWidth="1"/>
    <col min="6618" max="6618" width="52.5703125" style="51" customWidth="1"/>
    <col min="6619" max="6619" width="12.28515625" style="51" customWidth="1"/>
    <col min="6620" max="6620" width="27.7109375" style="51" customWidth="1"/>
    <col min="6621" max="6623" width="8.140625" style="51" customWidth="1"/>
    <col min="6624" max="6624" width="8.7109375" style="51" customWidth="1"/>
    <col min="6625" max="6625" width="9" style="51" customWidth="1"/>
    <col min="6626" max="6640" width="8.140625" style="51" customWidth="1"/>
    <col min="6641" max="6680" width="0" style="51" hidden="1" customWidth="1"/>
    <col min="6681" max="6681" width="18.85546875" style="51" bestFit="1" customWidth="1"/>
    <col min="6682" max="6872" width="9.140625" style="51"/>
    <col min="6873" max="6873" width="16.7109375" style="51" customWidth="1"/>
    <col min="6874" max="6874" width="52.5703125" style="51" customWidth="1"/>
    <col min="6875" max="6875" width="12.28515625" style="51" customWidth="1"/>
    <col min="6876" max="6876" width="27.7109375" style="51" customWidth="1"/>
    <col min="6877" max="6879" width="8.140625" style="51" customWidth="1"/>
    <col min="6880" max="6880" width="8.7109375" style="51" customWidth="1"/>
    <col min="6881" max="6881" width="9" style="51" customWidth="1"/>
    <col min="6882" max="6896" width="8.140625" style="51" customWidth="1"/>
    <col min="6897" max="6936" width="0" style="51" hidden="1" customWidth="1"/>
    <col min="6937" max="6937" width="18.85546875" style="51" bestFit="1" customWidth="1"/>
    <col min="6938" max="7128" width="9.140625" style="51"/>
    <col min="7129" max="7129" width="16.7109375" style="51" customWidth="1"/>
    <col min="7130" max="7130" width="52.5703125" style="51" customWidth="1"/>
    <col min="7131" max="7131" width="12.28515625" style="51" customWidth="1"/>
    <col min="7132" max="7132" width="27.7109375" style="51" customWidth="1"/>
    <col min="7133" max="7135" width="8.140625" style="51" customWidth="1"/>
    <col min="7136" max="7136" width="8.7109375" style="51" customWidth="1"/>
    <col min="7137" max="7137" width="9" style="51" customWidth="1"/>
    <col min="7138" max="7152" width="8.140625" style="51" customWidth="1"/>
    <col min="7153" max="7192" width="0" style="51" hidden="1" customWidth="1"/>
    <col min="7193" max="7193" width="18.85546875" style="51" bestFit="1" customWidth="1"/>
    <col min="7194" max="7384" width="9.140625" style="51"/>
    <col min="7385" max="7385" width="16.7109375" style="51" customWidth="1"/>
    <col min="7386" max="7386" width="52.5703125" style="51" customWidth="1"/>
    <col min="7387" max="7387" width="12.28515625" style="51" customWidth="1"/>
    <col min="7388" max="7388" width="27.7109375" style="51" customWidth="1"/>
    <col min="7389" max="7391" width="8.140625" style="51" customWidth="1"/>
    <col min="7392" max="7392" width="8.7109375" style="51" customWidth="1"/>
    <col min="7393" max="7393" width="9" style="51" customWidth="1"/>
    <col min="7394" max="7408" width="8.140625" style="51" customWidth="1"/>
    <col min="7409" max="7448" width="0" style="51" hidden="1" customWidth="1"/>
    <col min="7449" max="7449" width="18.85546875" style="51" bestFit="1" customWidth="1"/>
    <col min="7450" max="7640" width="9.140625" style="51"/>
    <col min="7641" max="7641" width="16.7109375" style="51" customWidth="1"/>
    <col min="7642" max="7642" width="52.5703125" style="51" customWidth="1"/>
    <col min="7643" max="7643" width="12.28515625" style="51" customWidth="1"/>
    <col min="7644" max="7644" width="27.7109375" style="51" customWidth="1"/>
    <col min="7645" max="7647" width="8.140625" style="51" customWidth="1"/>
    <col min="7648" max="7648" width="8.7109375" style="51" customWidth="1"/>
    <col min="7649" max="7649" width="9" style="51" customWidth="1"/>
    <col min="7650" max="7664" width="8.140625" style="51" customWidth="1"/>
    <col min="7665" max="7704" width="0" style="51" hidden="1" customWidth="1"/>
    <col min="7705" max="7705" width="18.85546875" style="51" bestFit="1" customWidth="1"/>
    <col min="7706" max="7896" width="9.140625" style="51"/>
    <col min="7897" max="7897" width="16.7109375" style="51" customWidth="1"/>
    <col min="7898" max="7898" width="52.5703125" style="51" customWidth="1"/>
    <col min="7899" max="7899" width="12.28515625" style="51" customWidth="1"/>
    <col min="7900" max="7900" width="27.7109375" style="51" customWidth="1"/>
    <col min="7901" max="7903" width="8.140625" style="51" customWidth="1"/>
    <col min="7904" max="7904" width="8.7109375" style="51" customWidth="1"/>
    <col min="7905" max="7905" width="9" style="51" customWidth="1"/>
    <col min="7906" max="7920" width="8.140625" style="51" customWidth="1"/>
    <col min="7921" max="7960" width="0" style="51" hidden="1" customWidth="1"/>
    <col min="7961" max="7961" width="18.85546875" style="51" bestFit="1" customWidth="1"/>
    <col min="7962" max="8152" width="9.140625" style="51"/>
    <col min="8153" max="8153" width="16.7109375" style="51" customWidth="1"/>
    <col min="8154" max="8154" width="52.5703125" style="51" customWidth="1"/>
    <col min="8155" max="8155" width="12.28515625" style="51" customWidth="1"/>
    <col min="8156" max="8156" width="27.7109375" style="51" customWidth="1"/>
    <col min="8157" max="8159" width="8.140625" style="51" customWidth="1"/>
    <col min="8160" max="8160" width="8.7109375" style="51" customWidth="1"/>
    <col min="8161" max="8161" width="9" style="51" customWidth="1"/>
    <col min="8162" max="8176" width="8.140625" style="51" customWidth="1"/>
    <col min="8177" max="8216" width="0" style="51" hidden="1" customWidth="1"/>
    <col min="8217" max="8217" width="18.85546875" style="51" bestFit="1" customWidth="1"/>
    <col min="8218" max="8408" width="9.140625" style="51"/>
    <col min="8409" max="8409" width="16.7109375" style="51" customWidth="1"/>
    <col min="8410" max="8410" width="52.5703125" style="51" customWidth="1"/>
    <col min="8411" max="8411" width="12.28515625" style="51" customWidth="1"/>
    <col min="8412" max="8412" width="27.7109375" style="51" customWidth="1"/>
    <col min="8413" max="8415" width="8.140625" style="51" customWidth="1"/>
    <col min="8416" max="8416" width="8.7109375" style="51" customWidth="1"/>
    <col min="8417" max="8417" width="9" style="51" customWidth="1"/>
    <col min="8418" max="8432" width="8.140625" style="51" customWidth="1"/>
    <col min="8433" max="8472" width="0" style="51" hidden="1" customWidth="1"/>
    <col min="8473" max="8473" width="18.85546875" style="51" bestFit="1" customWidth="1"/>
    <col min="8474" max="8664" width="9.140625" style="51"/>
    <col min="8665" max="8665" width="16.7109375" style="51" customWidth="1"/>
    <col min="8666" max="8666" width="52.5703125" style="51" customWidth="1"/>
    <col min="8667" max="8667" width="12.28515625" style="51" customWidth="1"/>
    <col min="8668" max="8668" width="27.7109375" style="51" customWidth="1"/>
    <col min="8669" max="8671" width="8.140625" style="51" customWidth="1"/>
    <col min="8672" max="8672" width="8.7109375" style="51" customWidth="1"/>
    <col min="8673" max="8673" width="9" style="51" customWidth="1"/>
    <col min="8674" max="8688" width="8.140625" style="51" customWidth="1"/>
    <col min="8689" max="8728" width="0" style="51" hidden="1" customWidth="1"/>
    <col min="8729" max="8729" width="18.85546875" style="51" bestFit="1" customWidth="1"/>
    <col min="8730" max="8920" width="9.140625" style="51"/>
    <col min="8921" max="8921" width="16.7109375" style="51" customWidth="1"/>
    <col min="8922" max="8922" width="52.5703125" style="51" customWidth="1"/>
    <col min="8923" max="8923" width="12.28515625" style="51" customWidth="1"/>
    <col min="8924" max="8924" width="27.7109375" style="51" customWidth="1"/>
    <col min="8925" max="8927" width="8.140625" style="51" customWidth="1"/>
    <col min="8928" max="8928" width="8.7109375" style="51" customWidth="1"/>
    <col min="8929" max="8929" width="9" style="51" customWidth="1"/>
    <col min="8930" max="8944" width="8.140625" style="51" customWidth="1"/>
    <col min="8945" max="8984" width="0" style="51" hidden="1" customWidth="1"/>
    <col min="8985" max="8985" width="18.85546875" style="51" bestFit="1" customWidth="1"/>
    <col min="8986" max="9176" width="9.140625" style="51"/>
    <col min="9177" max="9177" width="16.7109375" style="51" customWidth="1"/>
    <col min="9178" max="9178" width="52.5703125" style="51" customWidth="1"/>
    <col min="9179" max="9179" width="12.28515625" style="51" customWidth="1"/>
    <col min="9180" max="9180" width="27.7109375" style="51" customWidth="1"/>
    <col min="9181" max="9183" width="8.140625" style="51" customWidth="1"/>
    <col min="9184" max="9184" width="8.7109375" style="51" customWidth="1"/>
    <col min="9185" max="9185" width="9" style="51" customWidth="1"/>
    <col min="9186" max="9200" width="8.140625" style="51" customWidth="1"/>
    <col min="9201" max="9240" width="0" style="51" hidden="1" customWidth="1"/>
    <col min="9241" max="9241" width="18.85546875" style="51" bestFit="1" customWidth="1"/>
    <col min="9242" max="9432" width="9.140625" style="51"/>
    <col min="9433" max="9433" width="16.7109375" style="51" customWidth="1"/>
    <col min="9434" max="9434" width="52.5703125" style="51" customWidth="1"/>
    <col min="9435" max="9435" width="12.28515625" style="51" customWidth="1"/>
    <col min="9436" max="9436" width="27.7109375" style="51" customWidth="1"/>
    <col min="9437" max="9439" width="8.140625" style="51" customWidth="1"/>
    <col min="9440" max="9440" width="8.7109375" style="51" customWidth="1"/>
    <col min="9441" max="9441" width="9" style="51" customWidth="1"/>
    <col min="9442" max="9456" width="8.140625" style="51" customWidth="1"/>
    <col min="9457" max="9496" width="0" style="51" hidden="1" customWidth="1"/>
    <col min="9497" max="9497" width="18.85546875" style="51" bestFit="1" customWidth="1"/>
    <col min="9498" max="9688" width="9.140625" style="51"/>
    <col min="9689" max="9689" width="16.7109375" style="51" customWidth="1"/>
    <col min="9690" max="9690" width="52.5703125" style="51" customWidth="1"/>
    <col min="9691" max="9691" width="12.28515625" style="51" customWidth="1"/>
    <col min="9692" max="9692" width="27.7109375" style="51" customWidth="1"/>
    <col min="9693" max="9695" width="8.140625" style="51" customWidth="1"/>
    <col min="9696" max="9696" width="8.7109375" style="51" customWidth="1"/>
    <col min="9697" max="9697" width="9" style="51" customWidth="1"/>
    <col min="9698" max="9712" width="8.140625" style="51" customWidth="1"/>
    <col min="9713" max="9752" width="0" style="51" hidden="1" customWidth="1"/>
    <col min="9753" max="9753" width="18.85546875" style="51" bestFit="1" customWidth="1"/>
    <col min="9754" max="9944" width="9.140625" style="51"/>
    <col min="9945" max="9945" width="16.7109375" style="51" customWidth="1"/>
    <col min="9946" max="9946" width="52.5703125" style="51" customWidth="1"/>
    <col min="9947" max="9947" width="12.28515625" style="51" customWidth="1"/>
    <col min="9948" max="9948" width="27.7109375" style="51" customWidth="1"/>
    <col min="9949" max="9951" width="8.140625" style="51" customWidth="1"/>
    <col min="9952" max="9952" width="8.7109375" style="51" customWidth="1"/>
    <col min="9953" max="9953" width="9" style="51" customWidth="1"/>
    <col min="9954" max="9968" width="8.140625" style="51" customWidth="1"/>
    <col min="9969" max="10008" width="0" style="51" hidden="1" customWidth="1"/>
    <col min="10009" max="10009" width="18.85546875" style="51" bestFit="1" customWidth="1"/>
    <col min="10010" max="10200" width="9.140625" style="51"/>
    <col min="10201" max="10201" width="16.7109375" style="51" customWidth="1"/>
    <col min="10202" max="10202" width="52.5703125" style="51" customWidth="1"/>
    <col min="10203" max="10203" width="12.28515625" style="51" customWidth="1"/>
    <col min="10204" max="10204" width="27.7109375" style="51" customWidth="1"/>
    <col min="10205" max="10207" width="8.140625" style="51" customWidth="1"/>
    <col min="10208" max="10208" width="8.7109375" style="51" customWidth="1"/>
    <col min="10209" max="10209" width="9" style="51" customWidth="1"/>
    <col min="10210" max="10224" width="8.140625" style="51" customWidth="1"/>
    <col min="10225" max="10264" width="0" style="51" hidden="1" customWidth="1"/>
    <col min="10265" max="10265" width="18.85546875" style="51" bestFit="1" customWidth="1"/>
    <col min="10266" max="10456" width="9.140625" style="51"/>
    <col min="10457" max="10457" width="16.7109375" style="51" customWidth="1"/>
    <col min="10458" max="10458" width="52.5703125" style="51" customWidth="1"/>
    <col min="10459" max="10459" width="12.28515625" style="51" customWidth="1"/>
    <col min="10460" max="10460" width="27.7109375" style="51" customWidth="1"/>
    <col min="10461" max="10463" width="8.140625" style="51" customWidth="1"/>
    <col min="10464" max="10464" width="8.7109375" style="51" customWidth="1"/>
    <col min="10465" max="10465" width="9" style="51" customWidth="1"/>
    <col min="10466" max="10480" width="8.140625" style="51" customWidth="1"/>
    <col min="10481" max="10520" width="0" style="51" hidden="1" customWidth="1"/>
    <col min="10521" max="10521" width="18.85546875" style="51" bestFit="1" customWidth="1"/>
    <col min="10522" max="10712" width="9.140625" style="51"/>
    <col min="10713" max="10713" width="16.7109375" style="51" customWidth="1"/>
    <col min="10714" max="10714" width="52.5703125" style="51" customWidth="1"/>
    <col min="10715" max="10715" width="12.28515625" style="51" customWidth="1"/>
    <col min="10716" max="10716" width="27.7109375" style="51" customWidth="1"/>
    <col min="10717" max="10719" width="8.140625" style="51" customWidth="1"/>
    <col min="10720" max="10720" width="8.7109375" style="51" customWidth="1"/>
    <col min="10721" max="10721" width="9" style="51" customWidth="1"/>
    <col min="10722" max="10736" width="8.140625" style="51" customWidth="1"/>
    <col min="10737" max="10776" width="0" style="51" hidden="1" customWidth="1"/>
    <col min="10777" max="10777" width="18.85546875" style="51" bestFit="1" customWidth="1"/>
    <col min="10778" max="10968" width="9.140625" style="51"/>
    <col min="10969" max="10969" width="16.7109375" style="51" customWidth="1"/>
    <col min="10970" max="10970" width="52.5703125" style="51" customWidth="1"/>
    <col min="10971" max="10971" width="12.28515625" style="51" customWidth="1"/>
    <col min="10972" max="10972" width="27.7109375" style="51" customWidth="1"/>
    <col min="10973" max="10975" width="8.140625" style="51" customWidth="1"/>
    <col min="10976" max="10976" width="8.7109375" style="51" customWidth="1"/>
    <col min="10977" max="10977" width="9" style="51" customWidth="1"/>
    <col min="10978" max="10992" width="8.140625" style="51" customWidth="1"/>
    <col min="10993" max="11032" width="0" style="51" hidden="1" customWidth="1"/>
    <col min="11033" max="11033" width="18.85546875" style="51" bestFit="1" customWidth="1"/>
    <col min="11034" max="11224" width="9.140625" style="51"/>
    <col min="11225" max="11225" width="16.7109375" style="51" customWidth="1"/>
    <col min="11226" max="11226" width="52.5703125" style="51" customWidth="1"/>
    <col min="11227" max="11227" width="12.28515625" style="51" customWidth="1"/>
    <col min="11228" max="11228" width="27.7109375" style="51" customWidth="1"/>
    <col min="11229" max="11231" width="8.140625" style="51" customWidth="1"/>
    <col min="11232" max="11232" width="8.7109375" style="51" customWidth="1"/>
    <col min="11233" max="11233" width="9" style="51" customWidth="1"/>
    <col min="11234" max="11248" width="8.140625" style="51" customWidth="1"/>
    <col min="11249" max="11288" width="0" style="51" hidden="1" customWidth="1"/>
    <col min="11289" max="11289" width="18.85546875" style="51" bestFit="1" customWidth="1"/>
    <col min="11290" max="11480" width="9.140625" style="51"/>
    <col min="11481" max="11481" width="16.7109375" style="51" customWidth="1"/>
    <col min="11482" max="11482" width="52.5703125" style="51" customWidth="1"/>
    <col min="11483" max="11483" width="12.28515625" style="51" customWidth="1"/>
    <col min="11484" max="11484" width="27.7109375" style="51" customWidth="1"/>
    <col min="11485" max="11487" width="8.140625" style="51" customWidth="1"/>
    <col min="11488" max="11488" width="8.7109375" style="51" customWidth="1"/>
    <col min="11489" max="11489" width="9" style="51" customWidth="1"/>
    <col min="11490" max="11504" width="8.140625" style="51" customWidth="1"/>
    <col min="11505" max="11544" width="0" style="51" hidden="1" customWidth="1"/>
    <col min="11545" max="11545" width="18.85546875" style="51" bestFit="1" customWidth="1"/>
    <col min="11546" max="11736" width="9.140625" style="51"/>
    <col min="11737" max="11737" width="16.7109375" style="51" customWidth="1"/>
    <col min="11738" max="11738" width="52.5703125" style="51" customWidth="1"/>
    <col min="11739" max="11739" width="12.28515625" style="51" customWidth="1"/>
    <col min="11740" max="11740" width="27.7109375" style="51" customWidth="1"/>
    <col min="11741" max="11743" width="8.140625" style="51" customWidth="1"/>
    <col min="11744" max="11744" width="8.7109375" style="51" customWidth="1"/>
    <col min="11745" max="11745" width="9" style="51" customWidth="1"/>
    <col min="11746" max="11760" width="8.140625" style="51" customWidth="1"/>
    <col min="11761" max="11800" width="0" style="51" hidden="1" customWidth="1"/>
    <col min="11801" max="11801" width="18.85546875" style="51" bestFit="1" customWidth="1"/>
    <col min="11802" max="11992" width="9.140625" style="51"/>
    <col min="11993" max="11993" width="16.7109375" style="51" customWidth="1"/>
    <col min="11994" max="11994" width="52.5703125" style="51" customWidth="1"/>
    <col min="11995" max="11995" width="12.28515625" style="51" customWidth="1"/>
    <col min="11996" max="11996" width="27.7109375" style="51" customWidth="1"/>
    <col min="11997" max="11999" width="8.140625" style="51" customWidth="1"/>
    <col min="12000" max="12000" width="8.7109375" style="51" customWidth="1"/>
    <col min="12001" max="12001" width="9" style="51" customWidth="1"/>
    <col min="12002" max="12016" width="8.140625" style="51" customWidth="1"/>
    <col min="12017" max="12056" width="0" style="51" hidden="1" customWidth="1"/>
    <col min="12057" max="12057" width="18.85546875" style="51" bestFit="1" customWidth="1"/>
    <col min="12058" max="12248" width="9.140625" style="51"/>
    <col min="12249" max="12249" width="16.7109375" style="51" customWidth="1"/>
    <col min="12250" max="12250" width="52.5703125" style="51" customWidth="1"/>
    <col min="12251" max="12251" width="12.28515625" style="51" customWidth="1"/>
    <col min="12252" max="12252" width="27.7109375" style="51" customWidth="1"/>
    <col min="12253" max="12255" width="8.140625" style="51" customWidth="1"/>
    <col min="12256" max="12256" width="8.7109375" style="51" customWidth="1"/>
    <col min="12257" max="12257" width="9" style="51" customWidth="1"/>
    <col min="12258" max="12272" width="8.140625" style="51" customWidth="1"/>
    <col min="12273" max="12312" width="0" style="51" hidden="1" customWidth="1"/>
    <col min="12313" max="12313" width="18.85546875" style="51" bestFit="1" customWidth="1"/>
    <col min="12314" max="12504" width="9.140625" style="51"/>
    <col min="12505" max="12505" width="16.7109375" style="51" customWidth="1"/>
    <col min="12506" max="12506" width="52.5703125" style="51" customWidth="1"/>
    <col min="12507" max="12507" width="12.28515625" style="51" customWidth="1"/>
    <col min="12508" max="12508" width="27.7109375" style="51" customWidth="1"/>
    <col min="12509" max="12511" width="8.140625" style="51" customWidth="1"/>
    <col min="12512" max="12512" width="8.7109375" style="51" customWidth="1"/>
    <col min="12513" max="12513" width="9" style="51" customWidth="1"/>
    <col min="12514" max="12528" width="8.140625" style="51" customWidth="1"/>
    <col min="12529" max="12568" width="0" style="51" hidden="1" customWidth="1"/>
    <col min="12569" max="12569" width="18.85546875" style="51" bestFit="1" customWidth="1"/>
    <col min="12570" max="12760" width="9.140625" style="51"/>
    <col min="12761" max="12761" width="16.7109375" style="51" customWidth="1"/>
    <col min="12762" max="12762" width="52.5703125" style="51" customWidth="1"/>
    <col min="12763" max="12763" width="12.28515625" style="51" customWidth="1"/>
    <col min="12764" max="12764" width="27.7109375" style="51" customWidth="1"/>
    <col min="12765" max="12767" width="8.140625" style="51" customWidth="1"/>
    <col min="12768" max="12768" width="8.7109375" style="51" customWidth="1"/>
    <col min="12769" max="12769" width="9" style="51" customWidth="1"/>
    <col min="12770" max="12784" width="8.140625" style="51" customWidth="1"/>
    <col min="12785" max="12824" width="0" style="51" hidden="1" customWidth="1"/>
    <col min="12825" max="12825" width="18.85546875" style="51" bestFit="1" customWidth="1"/>
    <col min="12826" max="13016" width="9.140625" style="51"/>
    <col min="13017" max="13017" width="16.7109375" style="51" customWidth="1"/>
    <col min="13018" max="13018" width="52.5703125" style="51" customWidth="1"/>
    <col min="13019" max="13019" width="12.28515625" style="51" customWidth="1"/>
    <col min="13020" max="13020" width="27.7109375" style="51" customWidth="1"/>
    <col min="13021" max="13023" width="8.140625" style="51" customWidth="1"/>
    <col min="13024" max="13024" width="8.7109375" style="51" customWidth="1"/>
    <col min="13025" max="13025" width="9" style="51" customWidth="1"/>
    <col min="13026" max="13040" width="8.140625" style="51" customWidth="1"/>
    <col min="13041" max="13080" width="0" style="51" hidden="1" customWidth="1"/>
    <col min="13081" max="13081" width="18.85546875" style="51" bestFit="1" customWidth="1"/>
    <col min="13082" max="13272" width="9.140625" style="51"/>
    <col min="13273" max="13273" width="16.7109375" style="51" customWidth="1"/>
    <col min="13274" max="13274" width="52.5703125" style="51" customWidth="1"/>
    <col min="13275" max="13275" width="12.28515625" style="51" customWidth="1"/>
    <col min="13276" max="13276" width="27.7109375" style="51" customWidth="1"/>
    <col min="13277" max="13279" width="8.140625" style="51" customWidth="1"/>
    <col min="13280" max="13280" width="8.7109375" style="51" customWidth="1"/>
    <col min="13281" max="13281" width="9" style="51" customWidth="1"/>
    <col min="13282" max="13296" width="8.140625" style="51" customWidth="1"/>
    <col min="13297" max="13336" width="0" style="51" hidden="1" customWidth="1"/>
    <col min="13337" max="13337" width="18.85546875" style="51" bestFit="1" customWidth="1"/>
    <col min="13338" max="13528" width="9.140625" style="51"/>
    <col min="13529" max="13529" width="16.7109375" style="51" customWidth="1"/>
    <col min="13530" max="13530" width="52.5703125" style="51" customWidth="1"/>
    <col min="13531" max="13531" width="12.28515625" style="51" customWidth="1"/>
    <col min="13532" max="13532" width="27.7109375" style="51" customWidth="1"/>
    <col min="13533" max="13535" width="8.140625" style="51" customWidth="1"/>
    <col min="13536" max="13536" width="8.7109375" style="51" customWidth="1"/>
    <col min="13537" max="13537" width="9" style="51" customWidth="1"/>
    <col min="13538" max="13552" width="8.140625" style="51" customWidth="1"/>
    <col min="13553" max="13592" width="0" style="51" hidden="1" customWidth="1"/>
    <col min="13593" max="13593" width="18.85546875" style="51" bestFit="1" customWidth="1"/>
    <col min="13594" max="13784" width="9.140625" style="51"/>
    <col min="13785" max="13785" width="16.7109375" style="51" customWidth="1"/>
    <col min="13786" max="13786" width="52.5703125" style="51" customWidth="1"/>
    <col min="13787" max="13787" width="12.28515625" style="51" customWidth="1"/>
    <col min="13788" max="13788" width="27.7109375" style="51" customWidth="1"/>
    <col min="13789" max="13791" width="8.140625" style="51" customWidth="1"/>
    <col min="13792" max="13792" width="8.7109375" style="51" customWidth="1"/>
    <col min="13793" max="13793" width="9" style="51" customWidth="1"/>
    <col min="13794" max="13808" width="8.140625" style="51" customWidth="1"/>
    <col min="13809" max="13848" width="0" style="51" hidden="1" customWidth="1"/>
    <col min="13849" max="13849" width="18.85546875" style="51" bestFit="1" customWidth="1"/>
    <col min="13850" max="14040" width="9.140625" style="51"/>
    <col min="14041" max="14041" width="16.7109375" style="51" customWidth="1"/>
    <col min="14042" max="14042" width="52.5703125" style="51" customWidth="1"/>
    <col min="14043" max="14043" width="12.28515625" style="51" customWidth="1"/>
    <col min="14044" max="14044" width="27.7109375" style="51" customWidth="1"/>
    <col min="14045" max="14047" width="8.140625" style="51" customWidth="1"/>
    <col min="14048" max="14048" width="8.7109375" style="51" customWidth="1"/>
    <col min="14049" max="14049" width="9" style="51" customWidth="1"/>
    <col min="14050" max="14064" width="8.140625" style="51" customWidth="1"/>
    <col min="14065" max="14104" width="0" style="51" hidden="1" customWidth="1"/>
    <col min="14105" max="14105" width="18.85546875" style="51" bestFit="1" customWidth="1"/>
    <col min="14106" max="14296" width="9.140625" style="51"/>
    <col min="14297" max="14297" width="16.7109375" style="51" customWidth="1"/>
    <col min="14298" max="14298" width="52.5703125" style="51" customWidth="1"/>
    <col min="14299" max="14299" width="12.28515625" style="51" customWidth="1"/>
    <col min="14300" max="14300" width="27.7109375" style="51" customWidth="1"/>
    <col min="14301" max="14303" width="8.140625" style="51" customWidth="1"/>
    <col min="14304" max="14304" width="8.7109375" style="51" customWidth="1"/>
    <col min="14305" max="14305" width="9" style="51" customWidth="1"/>
    <col min="14306" max="14320" width="8.140625" style="51" customWidth="1"/>
    <col min="14321" max="14360" width="0" style="51" hidden="1" customWidth="1"/>
    <col min="14361" max="14361" width="18.85546875" style="51" bestFit="1" customWidth="1"/>
    <col min="14362" max="14552" width="9.140625" style="51"/>
    <col min="14553" max="14553" width="16.7109375" style="51" customWidth="1"/>
    <col min="14554" max="14554" width="52.5703125" style="51" customWidth="1"/>
    <col min="14555" max="14555" width="12.28515625" style="51" customWidth="1"/>
    <col min="14556" max="14556" width="27.7109375" style="51" customWidth="1"/>
    <col min="14557" max="14559" width="8.140625" style="51" customWidth="1"/>
    <col min="14560" max="14560" width="8.7109375" style="51" customWidth="1"/>
    <col min="14561" max="14561" width="9" style="51" customWidth="1"/>
    <col min="14562" max="14576" width="8.140625" style="51" customWidth="1"/>
    <col min="14577" max="14616" width="0" style="51" hidden="1" customWidth="1"/>
    <col min="14617" max="14617" width="18.85546875" style="51" bestFit="1" customWidth="1"/>
    <col min="14618" max="14808" width="9.140625" style="51"/>
    <col min="14809" max="14809" width="16.7109375" style="51" customWidth="1"/>
    <col min="14810" max="14810" width="52.5703125" style="51" customWidth="1"/>
    <col min="14811" max="14811" width="12.28515625" style="51" customWidth="1"/>
    <col min="14812" max="14812" width="27.7109375" style="51" customWidth="1"/>
    <col min="14813" max="14815" width="8.140625" style="51" customWidth="1"/>
    <col min="14816" max="14816" width="8.7109375" style="51" customWidth="1"/>
    <col min="14817" max="14817" width="9" style="51" customWidth="1"/>
    <col min="14818" max="14832" width="8.140625" style="51" customWidth="1"/>
    <col min="14833" max="14872" width="0" style="51" hidden="1" customWidth="1"/>
    <col min="14873" max="14873" width="18.85546875" style="51" bestFit="1" customWidth="1"/>
    <col min="14874" max="15064" width="9.140625" style="51"/>
    <col min="15065" max="15065" width="16.7109375" style="51" customWidth="1"/>
    <col min="15066" max="15066" width="52.5703125" style="51" customWidth="1"/>
    <col min="15067" max="15067" width="12.28515625" style="51" customWidth="1"/>
    <col min="15068" max="15068" width="27.7109375" style="51" customWidth="1"/>
    <col min="15069" max="15071" width="8.140625" style="51" customWidth="1"/>
    <col min="15072" max="15072" width="8.7109375" style="51" customWidth="1"/>
    <col min="15073" max="15073" width="9" style="51" customWidth="1"/>
    <col min="15074" max="15088" width="8.140625" style="51" customWidth="1"/>
    <col min="15089" max="15128" width="0" style="51" hidden="1" customWidth="1"/>
    <col min="15129" max="15129" width="18.85546875" style="51" bestFit="1" customWidth="1"/>
    <col min="15130" max="15320" width="9.140625" style="51"/>
    <col min="15321" max="15321" width="16.7109375" style="51" customWidth="1"/>
    <col min="15322" max="15322" width="52.5703125" style="51" customWidth="1"/>
    <col min="15323" max="15323" width="12.28515625" style="51" customWidth="1"/>
    <col min="15324" max="15324" width="27.7109375" style="51" customWidth="1"/>
    <col min="15325" max="15327" width="8.140625" style="51" customWidth="1"/>
    <col min="15328" max="15328" width="8.7109375" style="51" customWidth="1"/>
    <col min="15329" max="15329" width="9" style="51" customWidth="1"/>
    <col min="15330" max="15344" width="8.140625" style="51" customWidth="1"/>
    <col min="15345" max="15384" width="0" style="51" hidden="1" customWidth="1"/>
    <col min="15385" max="15385" width="18.85546875" style="51" bestFit="1" customWidth="1"/>
    <col min="15386" max="15576" width="9.140625" style="51"/>
    <col min="15577" max="15577" width="16.7109375" style="51" customWidth="1"/>
    <col min="15578" max="15578" width="52.5703125" style="51" customWidth="1"/>
    <col min="15579" max="15579" width="12.28515625" style="51" customWidth="1"/>
    <col min="15580" max="15580" width="27.7109375" style="51" customWidth="1"/>
    <col min="15581" max="15583" width="8.140625" style="51" customWidth="1"/>
    <col min="15584" max="15584" width="8.7109375" style="51" customWidth="1"/>
    <col min="15585" max="15585" width="9" style="51" customWidth="1"/>
    <col min="15586" max="15600" width="8.140625" style="51" customWidth="1"/>
    <col min="15601" max="15640" width="0" style="51" hidden="1" customWidth="1"/>
    <col min="15641" max="15641" width="18.85546875" style="51" bestFit="1" customWidth="1"/>
    <col min="15642" max="15832" width="9.140625" style="51"/>
    <col min="15833" max="15833" width="16.7109375" style="51" customWidth="1"/>
    <col min="15834" max="15834" width="52.5703125" style="51" customWidth="1"/>
    <col min="15835" max="15835" width="12.28515625" style="51" customWidth="1"/>
    <col min="15836" max="15836" width="27.7109375" style="51" customWidth="1"/>
    <col min="15837" max="15839" width="8.140625" style="51" customWidth="1"/>
    <col min="15840" max="15840" width="8.7109375" style="51" customWidth="1"/>
    <col min="15841" max="15841" width="9" style="51" customWidth="1"/>
    <col min="15842" max="15856" width="8.140625" style="51" customWidth="1"/>
    <col min="15857" max="15896" width="0" style="51" hidden="1" customWidth="1"/>
    <col min="15897" max="15897" width="18.85546875" style="51" bestFit="1" customWidth="1"/>
    <col min="15898" max="16088" width="9.140625" style="51"/>
    <col min="16089" max="16089" width="16.7109375" style="51" customWidth="1"/>
    <col min="16090" max="16090" width="52.5703125" style="51" customWidth="1"/>
    <col min="16091" max="16091" width="12.28515625" style="51" customWidth="1"/>
    <col min="16092" max="16092" width="27.7109375" style="51" customWidth="1"/>
    <col min="16093" max="16095" width="8.140625" style="51" customWidth="1"/>
    <col min="16096" max="16096" width="8.7109375" style="51" customWidth="1"/>
    <col min="16097" max="16097" width="9" style="51" customWidth="1"/>
    <col min="16098" max="16112" width="8.140625" style="51" customWidth="1"/>
    <col min="16113" max="16152" width="0" style="51" hidden="1" customWidth="1"/>
    <col min="16153" max="16153" width="18.85546875" style="51" bestFit="1" customWidth="1"/>
    <col min="16154" max="16384" width="9.140625" style="51"/>
  </cols>
  <sheetData>
    <row r="1" spans="1:24" s="5" customFormat="1" ht="30.75" customHeight="1" x14ac:dyDescent="0.25">
      <c r="A1" s="3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4"/>
      <c r="X1" s="4"/>
    </row>
    <row r="2" spans="1:24" s="5" customFormat="1" ht="12" customHeight="1" x14ac:dyDescent="0.25">
      <c r="A2" s="6" t="s">
        <v>25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7"/>
      <c r="U2" s="7"/>
      <c r="V2" s="7"/>
      <c r="W2" s="7"/>
      <c r="X2" s="7"/>
    </row>
    <row r="3" spans="1:24" s="5" customFormat="1" ht="9.9499999999999993" customHeight="1" x14ac:dyDescent="0.25">
      <c r="C3" s="678"/>
      <c r="D3" s="678"/>
      <c r="E3" s="678"/>
      <c r="F3" s="678"/>
      <c r="G3" s="8"/>
    </row>
    <row r="4" spans="1:24" s="5" customFormat="1" ht="18" customHeight="1" x14ac:dyDescent="0.25">
      <c r="A4" s="9" t="str">
        <f>[4]Orçamento!C14</f>
        <v>SECRETARIA DE INFRAESTRUTURA E SERVIÇOS URBANOS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  <c r="U4" s="10"/>
      <c r="V4" s="10"/>
      <c r="W4" s="10"/>
      <c r="X4" s="10"/>
    </row>
    <row r="5" spans="1:24" s="5" customFormat="1" ht="25.5" customHeight="1" thickBot="1" x14ac:dyDescent="0.3">
      <c r="C5" s="11"/>
      <c r="D5" s="12"/>
      <c r="E5" s="13"/>
      <c r="F5" s="14"/>
      <c r="G5" s="14"/>
    </row>
    <row r="6" spans="1:24" s="5" customFormat="1" ht="8.25" customHeight="1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  <c r="P6" s="17"/>
      <c r="Q6" s="17"/>
      <c r="R6" s="17"/>
      <c r="S6" s="17"/>
      <c r="T6" s="17"/>
      <c r="U6" s="17"/>
      <c r="V6" s="17"/>
      <c r="W6" s="17"/>
      <c r="X6" s="18"/>
    </row>
    <row r="7" spans="1:24" s="24" customFormat="1" ht="18" customHeight="1" x14ac:dyDescent="0.25">
      <c r="A7" s="19" t="s">
        <v>26</v>
      </c>
      <c r="B7" s="20" t="str">
        <f>[4]Orçamento!D16</f>
        <v>RECAPEAMENTO EM DIVERSAS VIAS DO MUNICÍPIO DE ITAPEVI</v>
      </c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3"/>
    </row>
    <row r="8" spans="1:24" s="24" customFormat="1" ht="8.25" customHeight="1" x14ac:dyDescent="0.25">
      <c r="A8" s="19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6"/>
    </row>
    <row r="9" spans="1:24" s="24" customFormat="1" ht="18" customHeight="1" x14ac:dyDescent="0.25">
      <c r="A9" s="27" t="str">
        <f>CONCATENATE([4]Orçamento!A18," ",[4]Orçamento!D18)</f>
        <v>Tipo de Intervenção:  Recapeamento</v>
      </c>
      <c r="B9" s="25"/>
      <c r="C9" s="25"/>
      <c r="D9" s="25"/>
      <c r="E9" s="28" t="str">
        <f>[4]Orçamento!F18</f>
        <v>Área de intervenção:</v>
      </c>
      <c r="F9" s="25"/>
      <c r="G9" s="25"/>
      <c r="H9" s="679" t="e">
        <f>#REF!</f>
        <v>#REF!</v>
      </c>
      <c r="I9" s="679"/>
      <c r="J9" s="29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6"/>
    </row>
    <row r="10" spans="1:24" s="24" customFormat="1" ht="8.25" customHeight="1" x14ac:dyDescent="0.25">
      <c r="A10" s="19"/>
      <c r="B10" s="25"/>
      <c r="C10" s="25"/>
      <c r="D10" s="25"/>
      <c r="E10" s="30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6"/>
    </row>
    <row r="11" spans="1:24" s="24" customFormat="1" ht="18" customHeight="1" x14ac:dyDescent="0.25">
      <c r="A11" s="27" t="s">
        <v>28</v>
      </c>
      <c r="B11" s="20" t="str">
        <f>ORÇAMENTO!D18</f>
        <v>ITAPEVI-SP (CONSTANTES NO TERMO DE REFERÊNCIA)</v>
      </c>
      <c r="C11" s="20"/>
      <c r="D11" s="20"/>
      <c r="E11" s="31" t="str">
        <f>[4]Orçamento!F20</f>
        <v>Investimento:</v>
      </c>
      <c r="F11" s="32"/>
      <c r="G11" s="680" t="e">
        <f>D32</f>
        <v>#REF!</v>
      </c>
      <c r="H11" s="680"/>
      <c r="I11" s="680"/>
      <c r="J11" s="32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33"/>
    </row>
    <row r="12" spans="1:24" s="24" customFormat="1" ht="8.25" customHeight="1" x14ac:dyDescent="0.25">
      <c r="A12" s="19"/>
      <c r="B12" s="25"/>
      <c r="C12" s="25"/>
      <c r="D12" s="25"/>
      <c r="E12" s="30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6"/>
    </row>
    <row r="13" spans="1:24" s="24" customFormat="1" ht="18" customHeight="1" x14ac:dyDescent="0.25">
      <c r="A13" s="27" t="s">
        <v>67</v>
      </c>
      <c r="B13" s="76" t="s">
        <v>99</v>
      </c>
      <c r="C13" s="20"/>
      <c r="D13" s="25"/>
      <c r="E13" s="28" t="str">
        <f>[4]Orçamento!F22</f>
        <v>Valor:</v>
      </c>
      <c r="F13" s="20"/>
      <c r="G13" s="681" t="e">
        <f>G11/H9</f>
        <v>#REF!</v>
      </c>
      <c r="H13" s="681"/>
      <c r="I13" s="681"/>
      <c r="J13" s="32"/>
      <c r="K13" s="32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6"/>
    </row>
    <row r="14" spans="1:24" s="5" customFormat="1" ht="6" customHeight="1" thickBot="1" x14ac:dyDescent="0.3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6"/>
      <c r="P14" s="36"/>
      <c r="Q14" s="36"/>
      <c r="R14" s="37"/>
      <c r="S14" s="38"/>
      <c r="T14" s="39"/>
      <c r="U14" s="36"/>
      <c r="V14" s="36"/>
      <c r="W14" s="37"/>
      <c r="X14" s="40"/>
    </row>
    <row r="15" spans="1:24" s="42" customFormat="1" ht="18" customHeight="1" thickBot="1" x14ac:dyDescent="0.3">
      <c r="A15" s="682" t="s">
        <v>31</v>
      </c>
      <c r="B15" s="683" t="s">
        <v>68</v>
      </c>
      <c r="C15" s="41" t="s">
        <v>69</v>
      </c>
      <c r="D15" s="41" t="s">
        <v>70</v>
      </c>
      <c r="E15" s="677" t="s">
        <v>71</v>
      </c>
      <c r="F15" s="677"/>
      <c r="G15" s="677"/>
      <c r="H15" s="677"/>
      <c r="I15" s="677"/>
      <c r="J15" s="677" t="s">
        <v>72</v>
      </c>
      <c r="K15" s="677"/>
      <c r="L15" s="677"/>
      <c r="M15" s="677"/>
      <c r="N15" s="677"/>
      <c r="O15" s="677" t="s">
        <v>73</v>
      </c>
      <c r="P15" s="677"/>
      <c r="Q15" s="677"/>
      <c r="R15" s="677"/>
      <c r="S15" s="684"/>
      <c r="T15" s="676" t="s">
        <v>74</v>
      </c>
      <c r="U15" s="677"/>
      <c r="V15" s="677"/>
      <c r="W15" s="677"/>
      <c r="X15" s="677"/>
    </row>
    <row r="16" spans="1:24" s="42" customFormat="1" ht="18" customHeight="1" thickBot="1" x14ac:dyDescent="0.3">
      <c r="A16" s="682"/>
      <c r="B16" s="683"/>
      <c r="C16" s="43" t="s">
        <v>75</v>
      </c>
      <c r="D16" s="43" t="s">
        <v>76</v>
      </c>
      <c r="E16" s="44" t="s">
        <v>77</v>
      </c>
      <c r="F16" s="45" t="s">
        <v>78</v>
      </c>
      <c r="G16" s="45" t="s">
        <v>79</v>
      </c>
      <c r="H16" s="45" t="s">
        <v>80</v>
      </c>
      <c r="I16" s="46" t="s">
        <v>81</v>
      </c>
      <c r="J16" s="44" t="s">
        <v>77</v>
      </c>
      <c r="K16" s="45" t="s">
        <v>78</v>
      </c>
      <c r="L16" s="45" t="s">
        <v>79</v>
      </c>
      <c r="M16" s="45" t="s">
        <v>80</v>
      </c>
      <c r="N16" s="46" t="s">
        <v>81</v>
      </c>
      <c r="O16" s="44" t="s">
        <v>77</v>
      </c>
      <c r="P16" s="45" t="s">
        <v>78</v>
      </c>
      <c r="Q16" s="45" t="s">
        <v>79</v>
      </c>
      <c r="R16" s="45" t="s">
        <v>80</v>
      </c>
      <c r="S16" s="47" t="s">
        <v>81</v>
      </c>
      <c r="T16" s="48" t="s">
        <v>77</v>
      </c>
      <c r="U16" s="45" t="s">
        <v>78</v>
      </c>
      <c r="V16" s="45" t="s">
        <v>79</v>
      </c>
      <c r="W16" s="45" t="s">
        <v>80</v>
      </c>
      <c r="X16" s="46" t="s">
        <v>81</v>
      </c>
    </row>
    <row r="17" spans="1:25" ht="9.9499999999999993" customHeight="1" thickBot="1" x14ac:dyDescent="0.25">
      <c r="A17" s="49"/>
      <c r="B17" s="49"/>
      <c r="C17" s="49"/>
      <c r="D17" s="49"/>
      <c r="E17" s="50"/>
      <c r="F17" s="50"/>
      <c r="G17" s="50"/>
      <c r="H17" s="50"/>
      <c r="I17" s="50"/>
      <c r="J17" s="50"/>
      <c r="K17" s="50"/>
      <c r="L17" s="50"/>
      <c r="M17" s="50"/>
      <c r="N17" s="50"/>
    </row>
    <row r="18" spans="1:25" s="57" customFormat="1" ht="34.5" customHeight="1" x14ac:dyDescent="0.25">
      <c r="A18" s="688">
        <f>[4]Orçamento!A25</f>
        <v>1</v>
      </c>
      <c r="B18" s="690" t="str">
        <f>[4]Orçamento!D25</f>
        <v>SERVIÇOS PRELIMINARES E FRESAGEM</v>
      </c>
      <c r="C18" s="692" t="e">
        <f>ORÇAMENTO!#REF!</f>
        <v>#REF!</v>
      </c>
      <c r="D18" s="694" t="e">
        <f>ORÇAMENTO!#REF!</f>
        <v>#REF!</v>
      </c>
      <c r="E18" s="52">
        <f>[4]Orçamento!L25</f>
        <v>0</v>
      </c>
      <c r="F18" s="53">
        <f>[4]Orçamento!M25</f>
        <v>6.1653313480804668E-2</v>
      </c>
      <c r="G18" s="53">
        <f>[4]Orçamento!N25</f>
        <v>6.1653313480804668E-2</v>
      </c>
      <c r="H18" s="53">
        <f>[4]Orçamento!O25</f>
        <v>0.12180471704407309</v>
      </c>
      <c r="I18" s="54">
        <f>[4]Orçamento!P25</f>
        <v>7.1707158927858755E-2</v>
      </c>
      <c r="J18" s="55">
        <f>[4]Orçamento!S25</f>
        <v>5.9683208664548543E-2</v>
      </c>
      <c r="K18" s="53">
        <f>[4]Orçamento!T25</f>
        <v>7.5354884893219842E-2</v>
      </c>
      <c r="L18" s="53">
        <f>[4]Orçamento!U25</f>
        <v>6.1272039036877064E-2</v>
      </c>
      <c r="M18" s="53">
        <f>[4]Orçamento!V25</f>
        <v>6.5351755037469567E-2</v>
      </c>
      <c r="N18" s="54">
        <f>[4]Orçamento!W25</f>
        <v>7.9153404376405084E-2</v>
      </c>
      <c r="O18" s="55">
        <f>[4]Orçamento!Z25</f>
        <v>8.0574916268229255E-2</v>
      </c>
      <c r="P18" s="53">
        <f>[4]Orçamento!AA25</f>
        <v>7.3201534424969447E-2</v>
      </c>
      <c r="Q18" s="53">
        <f>[4]Orçamento!AB25</f>
        <v>4.5243928798924721E-2</v>
      </c>
      <c r="R18" s="53">
        <f>[4]Orçamento!AC25</f>
        <v>4.9458596001747394E-2</v>
      </c>
      <c r="S18" s="54">
        <f>[4]Orçamento!AD25</f>
        <v>4.694361478203396E-2</v>
      </c>
      <c r="T18" s="55">
        <f>[4]Orçamento!AG25</f>
        <v>4.694361478203396E-2</v>
      </c>
      <c r="U18" s="53">
        <f>[4]Orçamento!AH25</f>
        <v>0</v>
      </c>
      <c r="V18" s="53">
        <f>[4]Orçamento!AI25</f>
        <v>0</v>
      </c>
      <c r="W18" s="53">
        <f>[4]Orçamento!AJ25</f>
        <v>0</v>
      </c>
      <c r="X18" s="54">
        <f>[4]Orçamento!AK25</f>
        <v>0</v>
      </c>
      <c r="Y18" s="56">
        <f t="shared" ref="Y18:Y27" si="0">SUM(E18:X18)</f>
        <v>1</v>
      </c>
    </row>
    <row r="19" spans="1:25" s="57" customFormat="1" ht="34.5" customHeight="1" x14ac:dyDescent="0.25">
      <c r="A19" s="689"/>
      <c r="B19" s="691"/>
      <c r="C19" s="693"/>
      <c r="D19" s="695"/>
      <c r="E19" s="685" t="e">
        <f>ROUND(SUMPRODUCT(E18,$D18)+SUMPRODUCT(F18,$D18)+SUMPRODUCT(G18,$D18)+SUMPRODUCT(H18,$D18)+SUMPRODUCT(I18,$D18),2)</f>
        <v>#REF!</v>
      </c>
      <c r="F19" s="686"/>
      <c r="G19" s="686"/>
      <c r="H19" s="686"/>
      <c r="I19" s="687"/>
      <c r="J19" s="685" t="e">
        <f>SUMPRODUCT(J18,$D18)+SUMPRODUCT(K18,$D18)+SUMPRODUCT(L18,$D18)+SUMPRODUCT(M18,$D18)+SUMPRODUCT(N18,$D18)</f>
        <v>#REF!</v>
      </c>
      <c r="K19" s="686"/>
      <c r="L19" s="686"/>
      <c r="M19" s="686"/>
      <c r="N19" s="687"/>
      <c r="O19" s="685" t="e">
        <f>ROUND(SUMPRODUCT(O18,$D18)+SUMPRODUCT(P18,$D18)+SUMPRODUCT(Q18,$D18)+SUMPRODUCT(R18,$D18)+SUMPRODUCT(S18,$D18),2)</f>
        <v>#REF!</v>
      </c>
      <c r="P19" s="686"/>
      <c r="Q19" s="686"/>
      <c r="R19" s="686"/>
      <c r="S19" s="687"/>
      <c r="T19" s="685" t="e">
        <f>ROUND(SUMPRODUCT(T18,$D18)+SUMPRODUCT(U18,$D18)+SUMPRODUCT(V18,$D18)+SUMPRODUCT(W18,$D18)+SUMPRODUCT(X18,$D18),2)+0.01</f>
        <v>#REF!</v>
      </c>
      <c r="U19" s="686"/>
      <c r="V19" s="686"/>
      <c r="W19" s="686"/>
      <c r="X19" s="687"/>
      <c r="Y19" s="2" t="e">
        <f t="shared" si="0"/>
        <v>#REF!</v>
      </c>
    </row>
    <row r="20" spans="1:25" s="57" customFormat="1" ht="34.5" customHeight="1" x14ac:dyDescent="0.25">
      <c r="A20" s="689">
        <f>[4]Orçamento!A32</f>
        <v>2</v>
      </c>
      <c r="B20" s="691" t="str">
        <f>[4]Orçamento!D32</f>
        <v>RECAPEAMENTO</v>
      </c>
      <c r="C20" s="705" t="e">
        <f>ORÇAMENTO!#REF!</f>
        <v>#REF!</v>
      </c>
      <c r="D20" s="706" t="e">
        <f>ORÇAMENTO!#REF!</f>
        <v>#REF!</v>
      </c>
      <c r="E20" s="58">
        <f>[4]Orçamento!L32</f>
        <v>0</v>
      </c>
      <c r="F20" s="59">
        <f>[4]Orçamento!M32</f>
        <v>0</v>
      </c>
      <c r="G20" s="59">
        <f>[4]Orçamento!N32</f>
        <v>6.6276452810033054E-2</v>
      </c>
      <c r="H20" s="59">
        <f>[4]Orçamento!O32</f>
        <v>6.6276452810033054E-2</v>
      </c>
      <c r="I20" s="60">
        <f>[4]Orçamento!P32</f>
        <v>9.3755201006708963E-2</v>
      </c>
      <c r="J20" s="61">
        <f>[4]Orçamento!S32</f>
        <v>6.415861758733947E-2</v>
      </c>
      <c r="K20" s="59">
        <f>[4]Orçamento!T32</f>
        <v>6.415861758733947E-2</v>
      </c>
      <c r="L20" s="59">
        <f>[4]Orçamento!U32</f>
        <v>6.5866588096135617E-2</v>
      </c>
      <c r="M20" s="59">
        <f>[4]Orçamento!V32</f>
        <v>6.5866588096135617E-2</v>
      </c>
      <c r="N20" s="60">
        <f>[4]Orçamento!W32</f>
        <v>7.0252225943090746E-2</v>
      </c>
      <c r="O20" s="61">
        <f>[4]Orçamento!Z32</f>
        <v>8.5088806646857404E-2</v>
      </c>
      <c r="P20" s="59">
        <f>[4]Orçamento!AA32</f>
        <v>8.6616912120810879E-2</v>
      </c>
      <c r="Q20" s="59">
        <f>[4]Orçamento!AB32</f>
        <v>6.8952179482899362E-2</v>
      </c>
      <c r="R20" s="59">
        <f>[4]Orçamento!AC32</f>
        <v>4.863659295320804E-2</v>
      </c>
      <c r="S20" s="60">
        <f>[4]Orçamento!AD32</f>
        <v>5.3167301461921668E-2</v>
      </c>
      <c r="T20" s="61">
        <f>[4]Orçamento!AG32</f>
        <v>5.0463731698743367E-2</v>
      </c>
      <c r="U20" s="59">
        <f>[4]Orçamento!AH32</f>
        <v>5.0463731698743367E-2</v>
      </c>
      <c r="V20" s="59">
        <f>[4]Orçamento!AI32</f>
        <v>0</v>
      </c>
      <c r="W20" s="59">
        <f>[4]Orçamento!AJ32</f>
        <v>0</v>
      </c>
      <c r="X20" s="60">
        <f>[4]Orçamento!AK32</f>
        <v>0</v>
      </c>
      <c r="Y20" s="56">
        <f t="shared" si="0"/>
        <v>1</v>
      </c>
    </row>
    <row r="21" spans="1:25" s="57" customFormat="1" ht="34.5" customHeight="1" x14ac:dyDescent="0.25">
      <c r="A21" s="689"/>
      <c r="B21" s="691"/>
      <c r="C21" s="693"/>
      <c r="D21" s="695"/>
      <c r="E21" s="685" t="e">
        <f>ROUND(SUMPRODUCT(E20,$D20)+SUMPRODUCT(F20,$D20)+SUMPRODUCT(G20,$D20)+SUMPRODUCT(H20,$D20)+SUMPRODUCT(I20,$D20),2)</f>
        <v>#REF!</v>
      </c>
      <c r="F21" s="686"/>
      <c r="G21" s="686"/>
      <c r="H21" s="686"/>
      <c r="I21" s="687"/>
      <c r="J21" s="685" t="e">
        <f>ROUND(SUMPRODUCT(J20,$D20)+SUMPRODUCT(K20,$D20)+SUMPRODUCT(L20,$D20)+SUMPRODUCT(M20,$D20)+SUMPRODUCT(N20,$D20),2)</f>
        <v>#REF!</v>
      </c>
      <c r="K21" s="686"/>
      <c r="L21" s="686"/>
      <c r="M21" s="686"/>
      <c r="N21" s="687"/>
      <c r="O21" s="685" t="e">
        <f>ROUND(SUMPRODUCT(O20,$D20)+SUMPRODUCT(P20,$D20)+SUMPRODUCT(Q20,$D20)+SUMPRODUCT(R20,$D20)+SUMPRODUCT(S20,$D20),2)</f>
        <v>#REF!</v>
      </c>
      <c r="P21" s="686"/>
      <c r="Q21" s="686"/>
      <c r="R21" s="686"/>
      <c r="S21" s="687"/>
      <c r="T21" s="685" t="e">
        <f>ROUND(SUMPRODUCT(T20,$D20)+SUMPRODUCT(U20,$D20)+SUMPRODUCT(V20,$D20)+SUMPRODUCT(W20,$D20)+SUMPRODUCT(X20,$D20),2)+0.01</f>
        <v>#REF!</v>
      </c>
      <c r="U21" s="686"/>
      <c r="V21" s="686"/>
      <c r="W21" s="686"/>
      <c r="X21" s="687"/>
      <c r="Y21" s="2" t="e">
        <f t="shared" si="0"/>
        <v>#REF!</v>
      </c>
    </row>
    <row r="22" spans="1:25" s="57" customFormat="1" ht="34.5" customHeight="1" x14ac:dyDescent="0.25">
      <c r="A22" s="689">
        <f>[4]Orçamento!A38</f>
        <v>3</v>
      </c>
      <c r="B22" s="691" t="str">
        <f>[4]Orçamento!D38</f>
        <v>SINALIZAÇÃO E COMPONENTES</v>
      </c>
      <c r="C22" s="705" t="e">
        <f>ORÇAMENTO!#REF!</f>
        <v>#REF!</v>
      </c>
      <c r="D22" s="706" t="e">
        <f>ORÇAMENTO!#REF!</f>
        <v>#REF!</v>
      </c>
      <c r="E22" s="58">
        <f>[4]Orçamento!L38</f>
        <v>2.4257949976641727E-2</v>
      </c>
      <c r="F22" s="59">
        <f>[4]Orçamento!M38</f>
        <v>2.6067262315048322E-2</v>
      </c>
      <c r="G22" s="59">
        <f>[4]Orçamento!N38</f>
        <v>3.1594938398537423E-3</v>
      </c>
      <c r="H22" s="59">
        <f>[4]Orçamento!O38</f>
        <v>3.6327976367599213E-2</v>
      </c>
      <c r="I22" s="60">
        <f>[4]Orçamento!P38</f>
        <v>6.2151467324389864E-2</v>
      </c>
      <c r="J22" s="61">
        <f>[4]Orçamento!S38</f>
        <v>7.5824461353684897E-2</v>
      </c>
      <c r="K22" s="59">
        <f>[4]Orçamento!T38</f>
        <v>7.4370904898099291E-2</v>
      </c>
      <c r="L22" s="59">
        <f>[4]Orçamento!U38</f>
        <v>6.0191478713082364E-2</v>
      </c>
      <c r="M22" s="59">
        <f>[4]Orçamento!V38</f>
        <v>6.3772082600509303E-2</v>
      </c>
      <c r="N22" s="60">
        <f>[4]Orçamento!W38</f>
        <v>6.1914854934657211E-2</v>
      </c>
      <c r="O22" s="61">
        <f>[4]Orçamento!Z38</f>
        <v>6.4107665494570865E-2</v>
      </c>
      <c r="P22" s="59">
        <f>[4]Orçamento!AA38</f>
        <v>7.5969150144873737E-2</v>
      </c>
      <c r="Q22" s="59">
        <f>[4]Orçamento!AB38</f>
        <v>8.0319631500013144E-2</v>
      </c>
      <c r="R22" s="59">
        <f>[4]Orçamento!AC38</f>
        <v>7.2223712772476023E-2</v>
      </c>
      <c r="S22" s="60">
        <f>[4]Orçamento!AD38</f>
        <v>5.4549418026858608E-2</v>
      </c>
      <c r="T22" s="61">
        <f>[4]Orçamento!AG38</f>
        <v>4.7777038362343253E-2</v>
      </c>
      <c r="U22" s="59">
        <f>[4]Orçamento!AH38</f>
        <v>4.8156415961857067E-2</v>
      </c>
      <c r="V22" s="59">
        <f>[4]Orçamento!AI38</f>
        <v>4.6984498328005588E-2</v>
      </c>
      <c r="W22" s="59">
        <f>[4]Orçamento!AJ38</f>
        <v>2.1874537085435866E-2</v>
      </c>
      <c r="X22" s="60">
        <f>[4]Orçamento!AK38</f>
        <v>0</v>
      </c>
      <c r="Y22" s="56">
        <f t="shared" si="0"/>
        <v>1.0000000000000002</v>
      </c>
    </row>
    <row r="23" spans="1:25" s="57" customFormat="1" ht="34.5" customHeight="1" x14ac:dyDescent="0.25">
      <c r="A23" s="689"/>
      <c r="B23" s="691"/>
      <c r="C23" s="693"/>
      <c r="D23" s="695"/>
      <c r="E23" s="685" t="e">
        <f>ROUND(SUMPRODUCT(E22,$D22)+SUMPRODUCT(F22,$D22)+SUMPRODUCT(G22,$D22)+SUMPRODUCT(H22,$D22)+SUMPRODUCT(I22,$D22),2)</f>
        <v>#REF!</v>
      </c>
      <c r="F23" s="686"/>
      <c r="G23" s="686"/>
      <c r="H23" s="686"/>
      <c r="I23" s="687"/>
      <c r="J23" s="685" t="e">
        <f>ROUND(SUMPRODUCT(J22,$D22)+SUMPRODUCT(K22,$D22)+SUMPRODUCT(L22,$D22)+SUMPRODUCT(M22,$D22)+SUMPRODUCT(N22,$D22),2)-0.01</f>
        <v>#REF!</v>
      </c>
      <c r="K23" s="686"/>
      <c r="L23" s="686"/>
      <c r="M23" s="686"/>
      <c r="N23" s="687"/>
      <c r="O23" s="685" t="e">
        <f>ROUND(SUMPRODUCT(O22,$D22)+SUMPRODUCT(P22,$D22)+SUMPRODUCT(Q22,$D22)+SUMPRODUCT(R22,$D22)+SUMPRODUCT(S22,$D22),2)</f>
        <v>#REF!</v>
      </c>
      <c r="P23" s="686"/>
      <c r="Q23" s="686"/>
      <c r="R23" s="686"/>
      <c r="S23" s="687"/>
      <c r="T23" s="685" t="e">
        <f>ROUND(SUMPRODUCT(T22,$D22)+SUMPRODUCT(U22,$D22)+SUMPRODUCT(V22,$D22)+SUMPRODUCT(W22,$D22)+SUMPRODUCT(X22,$D22),2)+0.01</f>
        <v>#REF!</v>
      </c>
      <c r="U23" s="686"/>
      <c r="V23" s="686"/>
      <c r="W23" s="686"/>
      <c r="X23" s="687"/>
      <c r="Y23" s="2" t="e">
        <f t="shared" si="0"/>
        <v>#REF!</v>
      </c>
    </row>
    <row r="24" spans="1:25" s="57" customFormat="1" ht="34.5" customHeight="1" x14ac:dyDescent="0.25">
      <c r="A24" s="689">
        <f>[4]Orçamento!A63</f>
        <v>4</v>
      </c>
      <c r="B24" s="691" t="str">
        <f>[4]Orçamento!D63</f>
        <v>CONTROLE TECNOLÓGICO</v>
      </c>
      <c r="C24" s="698" t="e">
        <f>ORÇAMENTO!#REF!</f>
        <v>#REF!</v>
      </c>
      <c r="D24" s="700" t="e">
        <f>ORÇAMENTO!#REF!</f>
        <v>#REF!</v>
      </c>
      <c r="E24" s="58">
        <f>[4]Orçamento!L63</f>
        <v>0</v>
      </c>
      <c r="F24" s="59">
        <f>[4]Orçamento!M63</f>
        <v>0</v>
      </c>
      <c r="G24" s="59">
        <f>[4]Orçamento!N63</f>
        <v>6.6276452810033068E-2</v>
      </c>
      <c r="H24" s="59">
        <f>[4]Orçamento!O63</f>
        <v>6.6276452810033068E-2</v>
      </c>
      <c r="I24" s="60">
        <f>[4]Orçamento!P63</f>
        <v>9.3755201006708963E-2</v>
      </c>
      <c r="J24" s="61">
        <f>[4]Orçamento!S63</f>
        <v>6.415861758733947E-2</v>
      </c>
      <c r="K24" s="59">
        <f>[4]Orçamento!T63</f>
        <v>6.415861758733947E-2</v>
      </c>
      <c r="L24" s="59">
        <f>[4]Orçamento!U63</f>
        <v>6.5866588096135617E-2</v>
      </c>
      <c r="M24" s="59">
        <f>[4]Orçamento!V63</f>
        <v>6.5866588096135617E-2</v>
      </c>
      <c r="N24" s="60">
        <f>[4]Orçamento!W63</f>
        <v>7.0252225943090746E-2</v>
      </c>
      <c r="O24" s="61">
        <f>[4]Orçamento!Z63</f>
        <v>8.5088806646857418E-2</v>
      </c>
      <c r="P24" s="59">
        <f>[4]Orçamento!AA63</f>
        <v>8.6616912120810866E-2</v>
      </c>
      <c r="Q24" s="59">
        <f>[4]Orçamento!AB63</f>
        <v>6.8952179482899362E-2</v>
      </c>
      <c r="R24" s="59">
        <f>[4]Orçamento!AC63</f>
        <v>4.8636592953208047E-2</v>
      </c>
      <c r="S24" s="60">
        <f>[4]Orçamento!AD63</f>
        <v>5.3167301461921668E-2</v>
      </c>
      <c r="T24" s="61">
        <f>[4]Orçamento!AG63</f>
        <v>5.0463731698743373E-2</v>
      </c>
      <c r="U24" s="59">
        <f>[4]Orçamento!AH63</f>
        <v>5.0463731698743373E-2</v>
      </c>
      <c r="V24" s="59">
        <f>[4]Orçamento!AI63</f>
        <v>0</v>
      </c>
      <c r="W24" s="59">
        <f>[4]Orçamento!AJ63</f>
        <v>0</v>
      </c>
      <c r="X24" s="60">
        <f>[4]Orçamento!AK63</f>
        <v>0</v>
      </c>
      <c r="Y24" s="56">
        <f t="shared" si="0"/>
        <v>1</v>
      </c>
    </row>
    <row r="25" spans="1:25" s="57" customFormat="1" ht="34.5" customHeight="1" thickBot="1" x14ac:dyDescent="0.3">
      <c r="A25" s="696"/>
      <c r="B25" s="697"/>
      <c r="C25" s="699"/>
      <c r="D25" s="701"/>
      <c r="E25" s="702" t="e">
        <f>ROUND(SUMPRODUCT(E24,$D24)+SUMPRODUCT(F24,$D24)+SUMPRODUCT(G24,$D24)+SUMPRODUCT(H24,$D24)+SUMPRODUCT(I24,$D24),2)-0.01</f>
        <v>#REF!</v>
      </c>
      <c r="F25" s="703"/>
      <c r="G25" s="703"/>
      <c r="H25" s="703"/>
      <c r="I25" s="704"/>
      <c r="J25" s="702" t="e">
        <f>ROUND(SUMPRODUCT(J24,$D24)+SUMPRODUCT(K24,$D24)+SUMPRODUCT(L24,$D24)+SUMPRODUCT(M24,$D24)+SUMPRODUCT(N24,$D24),2)+0.01</f>
        <v>#REF!</v>
      </c>
      <c r="K25" s="703"/>
      <c r="L25" s="703"/>
      <c r="M25" s="703"/>
      <c r="N25" s="704"/>
      <c r="O25" s="702" t="e">
        <f>ROUND(SUMPRODUCT(O24,$D24)+SUMPRODUCT(P24,$D24)+SUMPRODUCT(Q24,$D24)+SUMPRODUCT(R24,$D24)+SUMPRODUCT(S24,$D24),2)</f>
        <v>#REF!</v>
      </c>
      <c r="P25" s="703"/>
      <c r="Q25" s="703"/>
      <c r="R25" s="703"/>
      <c r="S25" s="704"/>
      <c r="T25" s="702" t="e">
        <f>ROUND(SUMPRODUCT(T24,$D24)+SUMPRODUCT(U24,$D24)+SUMPRODUCT(V24,$D24)+SUMPRODUCT(W24,$D24)+SUMPRODUCT(X24,$D24),2)</f>
        <v>#REF!</v>
      </c>
      <c r="U25" s="703"/>
      <c r="V25" s="703"/>
      <c r="W25" s="703"/>
      <c r="X25" s="704"/>
      <c r="Y25" s="2" t="e">
        <f t="shared" si="0"/>
        <v>#REF!</v>
      </c>
    </row>
    <row r="26" spans="1:25" s="57" customFormat="1" ht="34.5" customHeight="1" x14ac:dyDescent="0.25">
      <c r="A26" s="689">
        <v>5</v>
      </c>
      <c r="B26" s="691" t="e">
        <f>ORÇAMENTO!#REF!</f>
        <v>#REF!</v>
      </c>
      <c r="C26" s="698" t="e">
        <f>ORÇAMENTO!#REF!</f>
        <v>#REF!</v>
      </c>
      <c r="D26" s="700" t="e">
        <f>ORÇAMENTO!#REF!</f>
        <v>#REF!</v>
      </c>
      <c r="E26" s="58">
        <v>0</v>
      </c>
      <c r="F26" s="59">
        <v>0</v>
      </c>
      <c r="G26" s="59">
        <f>[4]Orçamento!N65</f>
        <v>6.6276452810033068E-2</v>
      </c>
      <c r="H26" s="59">
        <f>[4]Orçamento!O65</f>
        <v>6.6276452810033068E-2</v>
      </c>
      <c r="I26" s="60">
        <f>[4]Orçamento!P65</f>
        <v>9.3755201006708963E-2</v>
      </c>
      <c r="J26" s="61">
        <f>[4]Orçamento!S65</f>
        <v>6.415861758733947E-2</v>
      </c>
      <c r="K26" s="59">
        <f>[4]Orçamento!T65</f>
        <v>6.415861758733947E-2</v>
      </c>
      <c r="L26" s="59">
        <f>[4]Orçamento!U65</f>
        <v>6.5866588096135617E-2</v>
      </c>
      <c r="M26" s="59">
        <f>[4]Orçamento!V65</f>
        <v>6.5866588096135617E-2</v>
      </c>
      <c r="N26" s="60">
        <f>[4]Orçamento!W65</f>
        <v>7.0252225943090746E-2</v>
      </c>
      <c r="O26" s="61">
        <f>[4]Orçamento!Z65</f>
        <v>8.5088806646857404E-2</v>
      </c>
      <c r="P26" s="59">
        <f>[4]Orçamento!AA65</f>
        <v>8.6616912120810866E-2</v>
      </c>
      <c r="Q26" s="59">
        <f>[4]Orçamento!AB65</f>
        <v>6.8952179482899362E-2</v>
      </c>
      <c r="R26" s="59">
        <f>[4]Orçamento!AC65</f>
        <v>4.863659295320804E-2</v>
      </c>
      <c r="S26" s="60">
        <f>[4]Orçamento!AD65</f>
        <v>5.3167301461921668E-2</v>
      </c>
      <c r="T26" s="61">
        <f>[4]Orçamento!AG65</f>
        <v>5.0463731698743373E-2</v>
      </c>
      <c r="U26" s="59">
        <f>[4]Orçamento!AH65</f>
        <v>5.0463731698743373E-2</v>
      </c>
      <c r="V26" s="59">
        <v>0</v>
      </c>
      <c r="W26" s="59">
        <v>0</v>
      </c>
      <c r="X26" s="60">
        <v>0</v>
      </c>
      <c r="Y26" s="56">
        <f t="shared" si="0"/>
        <v>1</v>
      </c>
    </row>
    <row r="27" spans="1:25" s="57" customFormat="1" ht="34.5" customHeight="1" thickBot="1" x14ac:dyDescent="0.3">
      <c r="A27" s="696"/>
      <c r="B27" s="697"/>
      <c r="C27" s="699"/>
      <c r="D27" s="701"/>
      <c r="E27" s="702" t="e">
        <f>ROUND(SUMPRODUCT(E26,$D26)+SUMPRODUCT(F26,$D26)+SUMPRODUCT(G26,$D26)+SUMPRODUCT(H26,$D26)+SUMPRODUCT(I26,$D26),2)-0.01</f>
        <v>#REF!</v>
      </c>
      <c r="F27" s="703"/>
      <c r="G27" s="703"/>
      <c r="H27" s="703"/>
      <c r="I27" s="704"/>
      <c r="J27" s="702" t="e">
        <f>ROUND(SUMPRODUCT(J26,$D26)+SUMPRODUCT(K26,$D26)+SUMPRODUCT(L26,$D26)+SUMPRODUCT(M26,$D26)+SUMPRODUCT(N26,$D26),2)+0.01</f>
        <v>#REF!</v>
      </c>
      <c r="K27" s="703"/>
      <c r="L27" s="703"/>
      <c r="M27" s="703"/>
      <c r="N27" s="704"/>
      <c r="O27" s="702" t="e">
        <f>ROUND(SUMPRODUCT(O26,$D26)+SUMPRODUCT(P26,$D26)+SUMPRODUCT(Q26,$D26)+SUMPRODUCT(R26,$D26)+SUMPRODUCT(S26,$D26),2)</f>
        <v>#REF!</v>
      </c>
      <c r="P27" s="703"/>
      <c r="Q27" s="703"/>
      <c r="R27" s="703"/>
      <c r="S27" s="704"/>
      <c r="T27" s="702" t="e">
        <f>ROUND(SUMPRODUCT(T26,$D26)+SUMPRODUCT(U26,$D26)+SUMPRODUCT(V26,$D26)+SUMPRODUCT(W26,$D26)+SUMPRODUCT(X26,$D26),2)</f>
        <v>#REF!</v>
      </c>
      <c r="U27" s="703"/>
      <c r="V27" s="703"/>
      <c r="W27" s="703"/>
      <c r="X27" s="704"/>
      <c r="Y27" s="2" t="e">
        <f t="shared" si="0"/>
        <v>#REF!</v>
      </c>
    </row>
    <row r="28" spans="1:25" ht="8.25" customHeight="1" thickBot="1" x14ac:dyDescent="0.3">
      <c r="A28" s="62"/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5"/>
    </row>
    <row r="29" spans="1:25" ht="12" customHeight="1" thickBot="1" x14ac:dyDescent="0.25">
      <c r="A29" s="714"/>
      <c r="B29" s="715" t="s">
        <v>82</v>
      </c>
      <c r="C29" s="716" t="e">
        <f>SUM(C18:C27)</f>
        <v>#REF!</v>
      </c>
      <c r="D29" s="707" t="e">
        <f>SUM(D18:D27)</f>
        <v>#REF!</v>
      </c>
      <c r="E29" s="708" t="e">
        <f>E19+E21+E23+E25+E27</f>
        <v>#REF!</v>
      </c>
      <c r="F29" s="708"/>
      <c r="G29" s="708"/>
      <c r="H29" s="708"/>
      <c r="I29" s="708"/>
      <c r="J29" s="708" t="e">
        <f>J19+J21+J23+J25+J27</f>
        <v>#REF!</v>
      </c>
      <c r="K29" s="708"/>
      <c r="L29" s="708"/>
      <c r="M29" s="708"/>
      <c r="N29" s="708"/>
      <c r="O29" s="708" t="e">
        <f>O19+O21+O23+O25+O27</f>
        <v>#REF!</v>
      </c>
      <c r="P29" s="708"/>
      <c r="Q29" s="708"/>
      <c r="R29" s="708"/>
      <c r="S29" s="708"/>
      <c r="T29" s="708" t="e">
        <f>T19+T21+T23+T25+T27</f>
        <v>#REF!</v>
      </c>
      <c r="U29" s="708"/>
      <c r="V29" s="708"/>
      <c r="W29" s="708"/>
      <c r="X29" s="708"/>
      <c r="Y29" s="65"/>
    </row>
    <row r="30" spans="1:25" ht="12" customHeight="1" thickBot="1" x14ac:dyDescent="0.25">
      <c r="A30" s="714"/>
      <c r="B30" s="715"/>
      <c r="C30" s="716"/>
      <c r="D30" s="707"/>
      <c r="E30" s="708"/>
      <c r="F30" s="708"/>
      <c r="G30" s="708"/>
      <c r="H30" s="708"/>
      <c r="I30" s="708"/>
      <c r="J30" s="708"/>
      <c r="K30" s="708"/>
      <c r="L30" s="708"/>
      <c r="M30" s="708"/>
      <c r="N30" s="708"/>
      <c r="O30" s="708"/>
      <c r="P30" s="708"/>
      <c r="Q30" s="708"/>
      <c r="R30" s="708"/>
      <c r="S30" s="708"/>
      <c r="T30" s="708"/>
      <c r="U30" s="708"/>
      <c r="V30" s="708"/>
      <c r="W30" s="708"/>
      <c r="X30" s="708"/>
      <c r="Y30" s="65"/>
    </row>
    <row r="31" spans="1:25" ht="12" customHeight="1" thickBot="1" x14ac:dyDescent="0.25">
      <c r="A31" s="714"/>
      <c r="B31" s="715"/>
      <c r="C31" s="716"/>
      <c r="D31" s="707"/>
      <c r="E31" s="708"/>
      <c r="F31" s="708"/>
      <c r="G31" s="708"/>
      <c r="H31" s="708"/>
      <c r="I31" s="708"/>
      <c r="J31" s="708"/>
      <c r="K31" s="708"/>
      <c r="L31" s="708"/>
      <c r="M31" s="708"/>
      <c r="N31" s="708"/>
      <c r="O31" s="708"/>
      <c r="P31" s="708"/>
      <c r="Q31" s="708"/>
      <c r="R31" s="708"/>
      <c r="S31" s="708"/>
      <c r="T31" s="708"/>
      <c r="U31" s="708"/>
      <c r="V31" s="708"/>
      <c r="W31" s="708"/>
      <c r="X31" s="708"/>
    </row>
    <row r="32" spans="1:25" ht="15.95" customHeight="1" thickBot="1" x14ac:dyDescent="0.25">
      <c r="A32" s="709"/>
      <c r="B32" s="710" t="s">
        <v>83</v>
      </c>
      <c r="C32" s="711" t="e">
        <f>C29</f>
        <v>#REF!</v>
      </c>
      <c r="D32" s="712" t="e">
        <f>D29*1.2338</f>
        <v>#REF!</v>
      </c>
      <c r="E32" s="713" t="e">
        <f>E29</f>
        <v>#REF!</v>
      </c>
      <c r="F32" s="713"/>
      <c r="G32" s="713"/>
      <c r="H32" s="713"/>
      <c r="I32" s="713"/>
      <c r="J32" s="719" t="e">
        <f>J29+E32</f>
        <v>#REF!</v>
      </c>
      <c r="K32" s="719"/>
      <c r="L32" s="719"/>
      <c r="M32" s="719"/>
      <c r="N32" s="719"/>
      <c r="O32" s="719" t="e">
        <f>O29+J32</f>
        <v>#REF!</v>
      </c>
      <c r="P32" s="719"/>
      <c r="Q32" s="719"/>
      <c r="R32" s="719"/>
      <c r="S32" s="719"/>
      <c r="T32" s="719" t="e">
        <f>D29</f>
        <v>#REF!</v>
      </c>
      <c r="U32" s="719"/>
      <c r="V32" s="719"/>
      <c r="W32" s="719"/>
      <c r="X32" s="719"/>
    </row>
    <row r="33" spans="1:24" ht="15.95" customHeight="1" thickBot="1" x14ac:dyDescent="0.25">
      <c r="A33" s="709"/>
      <c r="B33" s="710"/>
      <c r="C33" s="711"/>
      <c r="D33" s="712"/>
      <c r="E33" s="713"/>
      <c r="F33" s="713"/>
      <c r="G33" s="713"/>
      <c r="H33" s="713"/>
      <c r="I33" s="713"/>
      <c r="J33" s="719"/>
      <c r="K33" s="719"/>
      <c r="L33" s="719"/>
      <c r="M33" s="719"/>
      <c r="N33" s="719"/>
      <c r="O33" s="719"/>
      <c r="P33" s="719"/>
      <c r="Q33" s="719"/>
      <c r="R33" s="719"/>
      <c r="S33" s="719"/>
      <c r="T33" s="719"/>
      <c r="U33" s="719"/>
      <c r="V33" s="719"/>
      <c r="W33" s="719"/>
      <c r="X33" s="719"/>
    </row>
    <row r="34" spans="1:24" ht="15.95" customHeight="1" thickBot="1" x14ac:dyDescent="0.25">
      <c r="A34" s="709"/>
      <c r="B34" s="710"/>
      <c r="C34" s="711"/>
      <c r="D34" s="712"/>
      <c r="E34" s="713"/>
      <c r="F34" s="713"/>
      <c r="G34" s="713"/>
      <c r="H34" s="713"/>
      <c r="I34" s="713"/>
      <c r="J34" s="719"/>
      <c r="K34" s="719"/>
      <c r="L34" s="719"/>
      <c r="M34" s="719"/>
      <c r="N34" s="719"/>
      <c r="O34" s="719"/>
      <c r="P34" s="719"/>
      <c r="Q34" s="719"/>
      <c r="R34" s="719"/>
      <c r="S34" s="719"/>
      <c r="T34" s="719"/>
      <c r="U34" s="719"/>
      <c r="V34" s="719"/>
      <c r="W34" s="719"/>
      <c r="X34" s="719"/>
    </row>
    <row r="35" spans="1:24" ht="15" x14ac:dyDescent="0.2">
      <c r="A35" s="66"/>
      <c r="B35" s="66"/>
      <c r="C35" s="66"/>
      <c r="D35" s="66"/>
      <c r="E35" s="66"/>
      <c r="F35" s="66"/>
      <c r="G35" s="66"/>
      <c r="H35" s="66"/>
      <c r="I35" s="66"/>
    </row>
    <row r="36" spans="1:24" ht="15" x14ac:dyDescent="0.2">
      <c r="A36" s="77">
        <f>RESUMO!D26</f>
        <v>0</v>
      </c>
      <c r="B36" s="66"/>
      <c r="C36" s="66"/>
      <c r="D36" s="66"/>
      <c r="E36" s="66"/>
      <c r="F36" s="66"/>
      <c r="G36" s="66"/>
      <c r="H36" s="66"/>
      <c r="I36" s="66"/>
    </row>
    <row r="37" spans="1:24" ht="12.75" customHeight="1" x14ac:dyDescent="0.2">
      <c r="D37" s="51"/>
      <c r="E37" s="717"/>
      <c r="F37" s="717"/>
      <c r="G37" s="717"/>
      <c r="H37" s="717"/>
      <c r="I37" s="717"/>
      <c r="J37" s="717"/>
      <c r="K37" s="717"/>
      <c r="L37" s="717"/>
      <c r="M37" s="717"/>
      <c r="N37" s="717"/>
      <c r="O37" s="717"/>
      <c r="P37" s="717"/>
      <c r="Q37" s="717"/>
      <c r="R37" s="717"/>
      <c r="S37" s="717"/>
      <c r="T37" s="717"/>
      <c r="U37" s="717"/>
      <c r="V37" s="717"/>
      <c r="W37" s="717"/>
      <c r="X37" s="717"/>
    </row>
    <row r="38" spans="1:24" x14ac:dyDescent="0.2">
      <c r="D38" s="51"/>
      <c r="K38" s="51"/>
      <c r="L38" s="51"/>
      <c r="N38" s="51"/>
    </row>
    <row r="39" spans="1:24" x14ac:dyDescent="0.2">
      <c r="D39" s="51"/>
      <c r="K39" s="51"/>
      <c r="L39" s="51"/>
      <c r="N39" s="51"/>
    </row>
    <row r="40" spans="1:24" ht="15" x14ac:dyDescent="0.2">
      <c r="A40" s="66"/>
      <c r="B40" s="66"/>
      <c r="C40" s="66"/>
      <c r="D40" s="66"/>
      <c r="E40" s="66"/>
      <c r="F40" s="66"/>
      <c r="G40" s="66"/>
      <c r="H40" s="66"/>
      <c r="I40" s="66"/>
    </row>
    <row r="41" spans="1:24" ht="18" customHeight="1" x14ac:dyDescent="0.25">
      <c r="B41" s="69" t="str">
        <f>[4]Orçamento!D73</f>
        <v>___________________________________________</v>
      </c>
      <c r="D41" s="70" t="str">
        <f>[4]Orçamento!E73</f>
        <v>___________________________________________</v>
      </c>
      <c r="E41" s="70"/>
      <c r="F41" s="71"/>
      <c r="G41" s="71"/>
      <c r="H41" s="71"/>
      <c r="I41" s="71"/>
    </row>
    <row r="42" spans="1:24" ht="18" customHeight="1" x14ac:dyDescent="0.25">
      <c r="B42" s="1" t="s">
        <v>88</v>
      </c>
      <c r="D42" s="718" t="s">
        <v>86</v>
      </c>
      <c r="E42" s="718"/>
      <c r="F42" s="718"/>
      <c r="G42" s="71"/>
      <c r="H42" s="71"/>
      <c r="I42" s="71"/>
    </row>
    <row r="43" spans="1:24" ht="18" x14ac:dyDescent="0.25">
      <c r="B43" s="72" t="str">
        <f>[4]Orçamento!D75</f>
        <v>Secretário de Infraestrutura e Serviços Urbanos</v>
      </c>
      <c r="C43" s="73"/>
      <c r="D43" s="720" t="s">
        <v>60</v>
      </c>
      <c r="E43" s="720"/>
      <c r="F43" s="720"/>
      <c r="G43" s="71"/>
    </row>
    <row r="44" spans="1:24" x14ac:dyDescent="0.2">
      <c r="D44" s="720" t="s">
        <v>87</v>
      </c>
      <c r="E44" s="720"/>
      <c r="F44" s="720"/>
    </row>
    <row r="45" spans="1:24" x14ac:dyDescent="0.2">
      <c r="D45" s="720" t="s">
        <v>89</v>
      </c>
      <c r="E45" s="720"/>
      <c r="F45" s="720"/>
    </row>
    <row r="52" spans="5:25" ht="15" x14ac:dyDescent="0.25"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X52" s="75"/>
      <c r="Y52" s="75"/>
    </row>
    <row r="53" spans="5:25" ht="15" x14ac:dyDescent="0.25"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X53" s="75"/>
      <c r="Y53" s="75"/>
    </row>
  </sheetData>
  <mergeCells count="74">
    <mergeCell ref="D43:F43"/>
    <mergeCell ref="D44:F44"/>
    <mergeCell ref="D45:F45"/>
    <mergeCell ref="E37:I37"/>
    <mergeCell ref="J37:N37"/>
    <mergeCell ref="O37:S37"/>
    <mergeCell ref="T37:X37"/>
    <mergeCell ref="D42:F42"/>
    <mergeCell ref="J32:N34"/>
    <mergeCell ref="O32:S34"/>
    <mergeCell ref="T32:X34"/>
    <mergeCell ref="D29:D31"/>
    <mergeCell ref="E29:I31"/>
    <mergeCell ref="T23:X23"/>
    <mergeCell ref="A32:A34"/>
    <mergeCell ref="B32:B34"/>
    <mergeCell ref="C32:C34"/>
    <mergeCell ref="D32:D34"/>
    <mergeCell ref="E32:I34"/>
    <mergeCell ref="J29:N31"/>
    <mergeCell ref="O29:S31"/>
    <mergeCell ref="T29:X31"/>
    <mergeCell ref="A29:A31"/>
    <mergeCell ref="B29:B31"/>
    <mergeCell ref="C29:C31"/>
    <mergeCell ref="D26:D27"/>
    <mergeCell ref="E27:I27"/>
    <mergeCell ref="J27:N27"/>
    <mergeCell ref="O27:S27"/>
    <mergeCell ref="T27:X27"/>
    <mergeCell ref="J25:N25"/>
    <mergeCell ref="O25:S25"/>
    <mergeCell ref="T25:X25"/>
    <mergeCell ref="A26:A27"/>
    <mergeCell ref="B26:B27"/>
    <mergeCell ref="C26:C27"/>
    <mergeCell ref="O21:S21"/>
    <mergeCell ref="T21:X21"/>
    <mergeCell ref="A22:A23"/>
    <mergeCell ref="B22:B23"/>
    <mergeCell ref="C22:C23"/>
    <mergeCell ref="D22:D23"/>
    <mergeCell ref="E23:I23"/>
    <mergeCell ref="J23:N23"/>
    <mergeCell ref="O23:S23"/>
    <mergeCell ref="A20:A21"/>
    <mergeCell ref="B20:B21"/>
    <mergeCell ref="C20:C21"/>
    <mergeCell ref="D20:D21"/>
    <mergeCell ref="E21:I21"/>
    <mergeCell ref="J21:N21"/>
    <mergeCell ref="A24:A25"/>
    <mergeCell ref="B24:B25"/>
    <mergeCell ref="C24:C25"/>
    <mergeCell ref="D24:D25"/>
    <mergeCell ref="E25:I25"/>
    <mergeCell ref="J19:N19"/>
    <mergeCell ref="O19:S19"/>
    <mergeCell ref="T19:X19"/>
    <mergeCell ref="A18:A19"/>
    <mergeCell ref="B18:B19"/>
    <mergeCell ref="C18:C19"/>
    <mergeCell ref="D18:D19"/>
    <mergeCell ref="E19:I19"/>
    <mergeCell ref="A15:A16"/>
    <mergeCell ref="B15:B16"/>
    <mergeCell ref="E15:I15"/>
    <mergeCell ref="J15:N15"/>
    <mergeCell ref="O15:S15"/>
    <mergeCell ref="T15:X15"/>
    <mergeCell ref="C3:F3"/>
    <mergeCell ref="H9:I9"/>
    <mergeCell ref="G11:I11"/>
    <mergeCell ref="G13:I13"/>
  </mergeCells>
  <conditionalFormatting sqref="E18:X18 E20:X20 E22:X22">
    <cfRule type="cellIs" dxfId="2" priority="7" stopIfTrue="1" operator="greaterThan">
      <formula>0</formula>
    </cfRule>
  </conditionalFormatting>
  <conditionalFormatting sqref="E24:X24">
    <cfRule type="cellIs" dxfId="1" priority="4" stopIfTrue="1" operator="greaterThan">
      <formula>0</formula>
    </cfRule>
  </conditionalFormatting>
  <conditionalFormatting sqref="E26:X26">
    <cfRule type="cellIs" dxfId="0" priority="1" stopIfTrue="1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11</vt:i4>
      </vt:variant>
    </vt:vector>
  </HeadingPairs>
  <TitlesOfParts>
    <vt:vector size="15" baseType="lpstr">
      <vt:lpstr>ORÇAMENTO</vt:lpstr>
      <vt:lpstr>RESUMO</vt:lpstr>
      <vt:lpstr>Cronograma Mensal</vt:lpstr>
      <vt:lpstr>C.F.F.</vt:lpstr>
      <vt:lpstr>'Cronograma Mensal'!__xlnm_Print_Area_4</vt:lpstr>
      <vt:lpstr>C.F.F.!Area_de_impressao</vt:lpstr>
      <vt:lpstr>'Cronograma Mensal'!Area_de_impressao</vt:lpstr>
      <vt:lpstr>ORÇAMENTO!Area_de_impressao</vt:lpstr>
      <vt:lpstr>RESUMO!Area_de_impressao</vt:lpstr>
      <vt:lpstr>'Cronograma Mensal'!Titulos_de_impressao</vt:lpstr>
      <vt:lpstr>ORÇAMENTO!Titulos_de_impressao</vt:lpstr>
      <vt:lpstr>'Cronograma Mensal'!Z_30999B9E_2E65_4663_976F_9A54CE05102E__wvu_PrintArea</vt:lpstr>
      <vt:lpstr>'Cronograma Mensal'!Z_37FA8F07_9D7A_418D_BC30_0AE0C3739A19__wvu_PrintArea</vt:lpstr>
      <vt:lpstr>'Cronograma Mensal'!Z_50160325_FDD6_4995_897D_2F4F0C6430EC__wvu_PrintArea</vt:lpstr>
      <vt:lpstr>'Cronograma Mensal'!Z_CE6D2F78_279A_48FF_B90B_4CA40BF0D3DA__wvu_PrintArea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GSO</dc:creator>
  <cp:lastModifiedBy>Priscila</cp:lastModifiedBy>
  <cp:lastPrinted>2022-05-12T14:14:02Z</cp:lastPrinted>
  <dcterms:created xsi:type="dcterms:W3CDTF">2021-06-21T12:00:22Z</dcterms:created>
  <dcterms:modified xsi:type="dcterms:W3CDTF">2022-11-25T11:43:21Z</dcterms:modified>
</cp:coreProperties>
</file>